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13.xml" ContentType="application/vnd.openxmlformats-officedocument.themeOverride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6.xml" ContentType="application/vnd.openxmlformats-officedocument.drawingml.chart+xml"/>
  <Override PartName="/xl/theme/themeOverride15.xml" ContentType="application/vnd.openxmlformats-officedocument.themeOverrid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16.xml" ContentType="application/vnd.openxmlformats-officedocument.themeOverride+xml"/>
  <Override PartName="/xl/charts/chart18.xml" ContentType="application/vnd.openxmlformats-officedocument.drawingml.chart+xml"/>
  <Override PartName="/xl/theme/themeOverride17.xml" ContentType="application/vnd.openxmlformats-officedocument.themeOverrid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theme/themeOverride18.xml" ContentType="application/vnd.openxmlformats-officedocument.themeOverride+xml"/>
  <Override PartName="/xl/charts/chart20.xml" ContentType="application/vnd.openxmlformats-officedocument.drawingml.chart+xml"/>
  <Override PartName="/xl/theme/themeOverride19.xml" ContentType="application/vnd.openxmlformats-officedocument.themeOverride+xml"/>
  <Override PartName="/xl/drawings/drawing11.xml" ContentType="application/vnd.openxmlformats-officedocument.drawing+xml"/>
  <Override PartName="/xl/charts/chart21.xml" ContentType="application/vnd.openxmlformats-officedocument.drawingml.chart+xml"/>
  <Override PartName="/xl/theme/themeOverride20.xml" ContentType="application/vnd.openxmlformats-officedocument.themeOverride+xml"/>
  <Override PartName="/xl/charts/chart22.xml" ContentType="application/vnd.openxmlformats-officedocument.drawingml.chart+xml"/>
  <Override PartName="/xl/theme/themeOverride21.xml" ContentType="application/vnd.openxmlformats-officedocument.themeOverride+xml"/>
  <Override PartName="/xl/drawings/drawing12.xml" ContentType="application/vnd.openxmlformats-officedocument.drawing+xml"/>
  <Override PartName="/xl/charts/chart23.xml" ContentType="application/vnd.openxmlformats-officedocument.drawingml.chart+xml"/>
  <Override PartName="/xl/theme/themeOverride22.xml" ContentType="application/vnd.openxmlformats-officedocument.themeOverride+xml"/>
  <Override PartName="/xl/charts/chart24.xml" ContentType="application/vnd.openxmlformats-officedocument.drawingml.chart+xml"/>
  <Override PartName="/xl/theme/themeOverride23.xml" ContentType="application/vnd.openxmlformats-officedocument.themeOverride+xml"/>
  <Override PartName="/xl/drawings/drawing13.xml" ContentType="application/vnd.openxmlformats-officedocument.drawing+xml"/>
  <Override PartName="/xl/charts/chart25.xml" ContentType="application/vnd.openxmlformats-officedocument.drawingml.chart+xml"/>
  <Override PartName="/xl/theme/themeOverride24.xml" ContentType="application/vnd.openxmlformats-officedocument.themeOverride+xml"/>
  <Override PartName="/xl/charts/chart26.xml" ContentType="application/vnd.openxmlformats-officedocument.drawingml.chart+xml"/>
  <Override PartName="/xl/theme/themeOverride25.xml" ContentType="application/vnd.openxmlformats-officedocument.themeOverride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theme/themeOverride26.xml" ContentType="application/vnd.openxmlformats-officedocument.themeOverride+xml"/>
  <Override PartName="/xl/charts/chart28.xml" ContentType="application/vnd.openxmlformats-officedocument.drawingml.chart+xml"/>
  <Override PartName="/xl/theme/themeOverride27.xml" ContentType="application/vnd.openxmlformats-officedocument.themeOverride+xml"/>
  <Override PartName="/xl/drawings/drawing15.xml" ContentType="application/vnd.openxmlformats-officedocument.drawing+xml"/>
  <Override PartName="/xl/charts/chart29.xml" ContentType="application/vnd.openxmlformats-officedocument.drawingml.chart+xml"/>
  <Override PartName="/xl/theme/themeOverride28.xml" ContentType="application/vnd.openxmlformats-officedocument.themeOverride+xml"/>
  <Override PartName="/xl/charts/chart30.xml" ContentType="application/vnd.openxmlformats-officedocument.drawingml.chart+xml"/>
  <Override PartName="/xl/theme/themeOverride29.xml" ContentType="application/vnd.openxmlformats-officedocument.themeOverride+xml"/>
  <Override PartName="/xl/drawings/drawing16.xml" ContentType="application/vnd.openxmlformats-officedocument.drawing+xml"/>
  <Override PartName="/xl/charts/chart31.xml" ContentType="application/vnd.openxmlformats-officedocument.drawingml.chart+xml"/>
  <Override PartName="/xl/theme/themeOverride30.xml" ContentType="application/vnd.openxmlformats-officedocument.themeOverride+xml"/>
  <Override PartName="/xl/charts/chart32.xml" ContentType="application/vnd.openxmlformats-officedocument.drawingml.chart+xml"/>
  <Override PartName="/xl/theme/themeOverride31.xml" ContentType="application/vnd.openxmlformats-officedocument.themeOverride+xml"/>
  <Override PartName="/xl/drawings/drawing17.xml" ContentType="application/vnd.openxmlformats-officedocument.drawing+xml"/>
  <Override PartName="/xl/charts/chart33.xml" ContentType="application/vnd.openxmlformats-officedocument.drawingml.chart+xml"/>
  <Override PartName="/xl/theme/themeOverride32.xml" ContentType="application/vnd.openxmlformats-officedocument.themeOverride+xml"/>
  <Override PartName="/xl/charts/chart34.xml" ContentType="application/vnd.openxmlformats-officedocument.drawingml.chart+xml"/>
  <Override PartName="/xl/theme/themeOverride33.xml" ContentType="application/vnd.openxmlformats-officedocument.themeOverride+xml"/>
  <Override PartName="/xl/drawings/drawing18.xml" ContentType="application/vnd.openxmlformats-officedocument.drawing+xml"/>
  <Override PartName="/xl/charts/chart35.xml" ContentType="application/vnd.openxmlformats-officedocument.drawingml.chart+xml"/>
  <Override PartName="/xl/theme/themeOverride34.xml" ContentType="application/vnd.openxmlformats-officedocument.themeOverride+xml"/>
  <Override PartName="/xl/charts/chart36.xml" ContentType="application/vnd.openxmlformats-officedocument.drawingml.chart+xml"/>
  <Override PartName="/xl/theme/themeOverride35.xml" ContentType="application/vnd.openxmlformats-officedocument.themeOverride+xml"/>
  <Override PartName="/xl/drawings/drawing19.xml" ContentType="application/vnd.openxmlformats-officedocument.drawing+xml"/>
  <Override PartName="/xl/charts/chart37.xml" ContentType="application/vnd.openxmlformats-officedocument.drawingml.chart+xml"/>
  <Override PartName="/xl/theme/themeOverride36.xml" ContentType="application/vnd.openxmlformats-officedocument.themeOverride+xml"/>
  <Override PartName="/xl/charts/chart38.xml" ContentType="application/vnd.openxmlformats-officedocument.drawingml.chart+xml"/>
  <Override PartName="/xl/theme/themeOverride37.xml" ContentType="application/vnd.openxmlformats-officedocument.themeOverride+xml"/>
  <Override PartName="/xl/drawings/drawing20.xml" ContentType="application/vnd.openxmlformats-officedocument.drawing+xml"/>
  <Override PartName="/xl/charts/chart39.xml" ContentType="application/vnd.openxmlformats-officedocument.drawingml.chart+xml"/>
  <Override PartName="/xl/theme/themeOverride38.xml" ContentType="application/vnd.openxmlformats-officedocument.themeOverride+xml"/>
  <Override PartName="/xl/charts/chart40.xml" ContentType="application/vnd.openxmlformats-officedocument.drawingml.chart+xml"/>
  <Override PartName="/xl/theme/themeOverride39.xml" ContentType="application/vnd.openxmlformats-officedocument.themeOverride+xml"/>
  <Override PartName="/xl/drawings/drawing21.xml" ContentType="application/vnd.openxmlformats-officedocument.drawing+xml"/>
  <Override PartName="/xl/charts/chart41.xml" ContentType="application/vnd.openxmlformats-officedocument.drawingml.chart+xml"/>
  <Override PartName="/xl/theme/themeOverride40.xml" ContentType="application/vnd.openxmlformats-officedocument.themeOverride+xml"/>
  <Override PartName="/xl/charts/chart42.xml" ContentType="application/vnd.openxmlformats-officedocument.drawingml.chart+xml"/>
  <Override PartName="/xl/theme/themeOverride41.xml" ContentType="application/vnd.openxmlformats-officedocument.themeOverride+xml"/>
  <Override PartName="/xl/drawings/drawing22.xml" ContentType="application/vnd.openxmlformats-officedocument.drawing+xml"/>
  <Override PartName="/xl/charts/chart43.xml" ContentType="application/vnd.openxmlformats-officedocument.drawingml.chart+xml"/>
  <Override PartName="/xl/theme/themeOverride42.xml" ContentType="application/vnd.openxmlformats-officedocument.themeOverride+xml"/>
  <Override PartName="/xl/charts/chart44.xml" ContentType="application/vnd.openxmlformats-officedocument.drawingml.chart+xml"/>
  <Override PartName="/xl/theme/themeOverride43.xml" ContentType="application/vnd.openxmlformats-officedocument.themeOverride+xml"/>
  <Override PartName="/xl/drawings/drawing23.xml" ContentType="application/vnd.openxmlformats-officedocument.drawing+xml"/>
  <Override PartName="/xl/charts/chart45.xml" ContentType="application/vnd.openxmlformats-officedocument.drawingml.chart+xml"/>
  <Override PartName="/xl/theme/themeOverride44.xml" ContentType="application/vnd.openxmlformats-officedocument.themeOverride+xml"/>
  <Override PartName="/xl/charts/chart46.xml" ContentType="application/vnd.openxmlformats-officedocument.drawingml.chart+xml"/>
  <Override PartName="/xl/theme/themeOverride45.xml" ContentType="application/vnd.openxmlformats-officedocument.themeOverride+xml"/>
  <Override PartName="/xl/drawings/drawing24.xml" ContentType="application/vnd.openxmlformats-officedocument.drawing+xml"/>
  <Override PartName="/xl/charts/chart47.xml" ContentType="application/vnd.openxmlformats-officedocument.drawingml.chart+xml"/>
  <Override PartName="/xl/theme/themeOverride46.xml" ContentType="application/vnd.openxmlformats-officedocument.themeOverride+xml"/>
  <Override PartName="/xl/charts/chart48.xml" ContentType="application/vnd.openxmlformats-officedocument.drawingml.chart+xml"/>
  <Override PartName="/xl/theme/themeOverride47.xml" ContentType="application/vnd.openxmlformats-officedocument.themeOverride+xml"/>
  <Override PartName="/xl/drawings/drawing25.xml" ContentType="application/vnd.openxmlformats-officedocument.drawing+xml"/>
  <Override PartName="/xl/charts/chart49.xml" ContentType="application/vnd.openxmlformats-officedocument.drawingml.chart+xml"/>
  <Override PartName="/xl/theme/themeOverride48.xml" ContentType="application/vnd.openxmlformats-officedocument.themeOverride+xml"/>
  <Override PartName="/xl/charts/chart50.xml" ContentType="application/vnd.openxmlformats-officedocument.drawingml.chart+xml"/>
  <Override PartName="/xl/theme/themeOverride49.xml" ContentType="application/vnd.openxmlformats-officedocument.themeOverride+xml"/>
  <Override PartName="/xl/drawings/drawing26.xml" ContentType="application/vnd.openxmlformats-officedocument.drawing+xml"/>
  <Override PartName="/xl/charts/chart51.xml" ContentType="application/vnd.openxmlformats-officedocument.drawingml.chart+xml"/>
  <Override PartName="/xl/theme/themeOverride50.xml" ContentType="application/vnd.openxmlformats-officedocument.themeOverride+xml"/>
  <Override PartName="/xl/charts/chart52.xml" ContentType="application/vnd.openxmlformats-officedocument.drawingml.chart+xml"/>
  <Override PartName="/xl/theme/themeOverride51.xml" ContentType="application/vnd.openxmlformats-officedocument.themeOverride+xml"/>
  <Override PartName="/xl/drawings/drawing27.xml" ContentType="application/vnd.openxmlformats-officedocument.drawing+xml"/>
  <Override PartName="/xl/charts/chart53.xml" ContentType="application/vnd.openxmlformats-officedocument.drawingml.chart+xml"/>
  <Override PartName="/xl/theme/themeOverride52.xml" ContentType="application/vnd.openxmlformats-officedocument.themeOverride+xml"/>
  <Override PartName="/xl/charts/chart54.xml" ContentType="application/vnd.openxmlformats-officedocument.drawingml.chart+xml"/>
  <Override PartName="/xl/theme/themeOverride53.xml" ContentType="application/vnd.openxmlformats-officedocument.themeOverride+xml"/>
  <Override PartName="/xl/drawings/drawing28.xml" ContentType="application/vnd.openxmlformats-officedocument.drawing+xml"/>
  <Override PartName="/xl/charts/chart55.xml" ContentType="application/vnd.openxmlformats-officedocument.drawingml.chart+xml"/>
  <Override PartName="/xl/theme/themeOverride54.xml" ContentType="application/vnd.openxmlformats-officedocument.themeOverride+xml"/>
  <Override PartName="/xl/charts/chart56.xml" ContentType="application/vnd.openxmlformats-officedocument.drawingml.chart+xml"/>
  <Override PartName="/xl/theme/themeOverride55.xml" ContentType="application/vnd.openxmlformats-officedocument.themeOverride+xml"/>
  <Override PartName="/xl/drawings/drawing29.xml" ContentType="application/vnd.openxmlformats-officedocument.drawing+xml"/>
  <Override PartName="/xl/charts/chart57.xml" ContentType="application/vnd.openxmlformats-officedocument.drawingml.chart+xml"/>
  <Override PartName="/xl/theme/themeOverride56.xml" ContentType="application/vnd.openxmlformats-officedocument.themeOverride+xml"/>
  <Override PartName="/xl/charts/chart58.xml" ContentType="application/vnd.openxmlformats-officedocument.drawingml.chart+xml"/>
  <Override PartName="/xl/theme/themeOverride57.xml" ContentType="application/vnd.openxmlformats-officedocument.themeOverride+xml"/>
  <Override PartName="/xl/drawings/drawing30.xml" ContentType="application/vnd.openxmlformats-officedocument.drawing+xml"/>
  <Override PartName="/xl/charts/chart59.xml" ContentType="application/vnd.openxmlformats-officedocument.drawingml.chart+xml"/>
  <Override PartName="/xl/theme/themeOverride58.xml" ContentType="application/vnd.openxmlformats-officedocument.themeOverride+xml"/>
  <Override PartName="/xl/charts/chart60.xml" ContentType="application/vnd.openxmlformats-officedocument.drawingml.chart+xml"/>
  <Override PartName="/xl/theme/themeOverride59.xml" ContentType="application/vnd.openxmlformats-officedocument.themeOverride+xml"/>
  <Override PartName="/xl/drawings/drawing31.xml" ContentType="application/vnd.openxmlformats-officedocument.drawing+xml"/>
  <Override PartName="/xl/charts/chart61.xml" ContentType="application/vnd.openxmlformats-officedocument.drawingml.chart+xml"/>
  <Override PartName="/xl/theme/themeOverride60.xml" ContentType="application/vnd.openxmlformats-officedocument.themeOverride+xml"/>
  <Override PartName="/xl/charts/chart62.xml" ContentType="application/vnd.openxmlformats-officedocument.drawingml.chart+xml"/>
  <Override PartName="/xl/theme/themeOverride61.xml" ContentType="application/vnd.openxmlformats-officedocument.themeOverride+xml"/>
  <Override PartName="/xl/drawings/drawing32.xml" ContentType="application/vnd.openxmlformats-officedocument.drawing+xml"/>
  <Override PartName="/xl/charts/chart63.xml" ContentType="application/vnd.openxmlformats-officedocument.drawingml.chart+xml"/>
  <Override PartName="/xl/theme/themeOverride62.xml" ContentType="application/vnd.openxmlformats-officedocument.themeOverride+xml"/>
  <Override PartName="/xl/charts/chart64.xml" ContentType="application/vnd.openxmlformats-officedocument.drawingml.chart+xml"/>
  <Override PartName="/xl/theme/themeOverride63.xml" ContentType="application/vnd.openxmlformats-officedocument.themeOverride+xml"/>
  <Override PartName="/xl/drawings/drawing33.xml" ContentType="application/vnd.openxmlformats-officedocument.drawing+xml"/>
  <Override PartName="/xl/charts/chart65.xml" ContentType="application/vnd.openxmlformats-officedocument.drawingml.chart+xml"/>
  <Override PartName="/xl/theme/themeOverride64.xml" ContentType="application/vnd.openxmlformats-officedocument.themeOverride+xml"/>
  <Override PartName="/xl/charts/chart66.xml" ContentType="application/vnd.openxmlformats-officedocument.drawingml.chart+xml"/>
  <Override PartName="/xl/theme/themeOverride65.xml" ContentType="application/vnd.openxmlformats-officedocument.themeOverride+xml"/>
  <Override PartName="/xl/drawings/drawing34.xml" ContentType="application/vnd.openxmlformats-officedocument.drawing+xml"/>
  <Override PartName="/xl/charts/chart67.xml" ContentType="application/vnd.openxmlformats-officedocument.drawingml.chart+xml"/>
  <Override PartName="/xl/theme/themeOverride66.xml" ContentType="application/vnd.openxmlformats-officedocument.themeOverride+xml"/>
  <Override PartName="/xl/charts/chart68.xml" ContentType="application/vnd.openxmlformats-officedocument.drawingml.chart+xml"/>
  <Override PartName="/xl/theme/themeOverride67.xml" ContentType="application/vnd.openxmlformats-officedocument.themeOverride+xml"/>
  <Override PartName="/xl/drawings/drawing35.xml" ContentType="application/vnd.openxmlformats-officedocument.drawing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36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Servicio de Salud Laboral\SSL - SALUD LABORAL\Estadística\2024\2024 DATOS hasta 31 de diciembre(prov)\"/>
    </mc:Choice>
  </mc:AlternateContent>
  <xr:revisionPtr revIDLastSave="0" documentId="13_ncr:1_{24725F9F-FD57-4A7D-9F4A-8ACFF221FC41}" xr6:coauthVersionLast="47" xr6:coauthVersionMax="47" xr10:uidLastSave="{00000000-0000-0000-0000-000000000000}"/>
  <bookViews>
    <workbookView xWindow="-120" yWindow="-120" windowWidth="29040" windowHeight="15840" tabRatio="664" firstSheet="12" activeTab="26" xr2:uid="{00000000-000D-0000-FFFF-FFFF00000000}"/>
  </bookViews>
  <sheets>
    <sheet name="Índex" sheetId="1" r:id="rId1"/>
    <sheet name="TOTAL" sheetId="2" r:id="rId2"/>
    <sheet name="IND_TOTAL" sheetId="3" r:id="rId3"/>
    <sheet name="TOTAL sense aut." sheetId="36" state="hidden" r:id="rId4"/>
    <sheet name="IND_TOTAL sense aut." sheetId="37" state="hidden" r:id="rId5"/>
    <sheet name="GREUS" sheetId="4" r:id="rId6"/>
    <sheet name="MORTAL" sheetId="5" r:id="rId7"/>
    <sheet name="greus AT" sheetId="6" r:id="rId8"/>
    <sheet name="mortals AT" sheetId="7" r:id="rId9"/>
    <sheet name="mall" sheetId="8" r:id="rId10"/>
    <sheet name="IND_MALL" sheetId="9" r:id="rId11"/>
    <sheet name="men" sheetId="10" r:id="rId12"/>
    <sheet name="IND_MEN" sheetId="11" r:id="rId13"/>
    <sheet name="eiv" sheetId="12" r:id="rId14"/>
    <sheet name="IND_EIV" sheetId="13" r:id="rId15"/>
    <sheet name="form" sheetId="14" r:id="rId16"/>
    <sheet name="IND_FOR" sheetId="15" r:id="rId17"/>
    <sheet name="agr" sheetId="16" r:id="rId18"/>
    <sheet name="ind_agr" sheetId="17" r:id="rId19"/>
    <sheet name="ind" sheetId="18" r:id="rId20"/>
    <sheet name="ind_ind" sheetId="19" r:id="rId21"/>
    <sheet name="cons" sheetId="20" r:id="rId22"/>
    <sheet name="ind_cons" sheetId="21" r:id="rId23"/>
    <sheet name="ser" sheetId="22" r:id="rId24"/>
    <sheet name="ind_ser" sheetId="23" r:id="rId25"/>
    <sheet name="hos" sheetId="24" r:id="rId26"/>
    <sheet name="ind_hos" sheetId="25" r:id="rId27"/>
    <sheet name="II" sheetId="26" r:id="rId28"/>
    <sheet name="ind-II" sheetId="27" r:id="rId29"/>
    <sheet name="tra" sheetId="28" r:id="rId30"/>
    <sheet name="ind-tra" sheetId="29" r:id="rId31"/>
    <sheet name="CI" sheetId="30" r:id="rId32"/>
    <sheet name="ind-ci" sheetId="31" r:id="rId33"/>
    <sheet name="autònoms" sheetId="32" r:id="rId34"/>
    <sheet name="ind-aut" sheetId="33" r:id="rId35"/>
    <sheet name="Afil.conting.TODOS REG." sheetId="38" state="hidden" r:id="rId36"/>
    <sheet name="Afil.total RÉG.GRAL." sheetId="34" state="hidden" r:id="rId37"/>
  </sheets>
  <externalReferences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</externalReferences>
  <definedNames>
    <definedName name="_xlnm._FilterDatabase" localSheetId="33" hidden="1">autònoms!#REF!</definedName>
  </definedNames>
  <calcPr calcId="191029"/>
</workbook>
</file>

<file path=xl/calcChain.xml><?xml version="1.0" encoding="utf-8"?>
<calcChain xmlns="http://schemas.openxmlformats.org/spreadsheetml/2006/main">
  <c r="M24" i="34" l="1"/>
  <c r="M30" i="34" s="1"/>
  <c r="L66" i="34"/>
  <c r="M80" i="34"/>
  <c r="M66" i="34"/>
  <c r="M52" i="34"/>
  <c r="M38" i="34"/>
  <c r="M10" i="34"/>
  <c r="M16" i="34" s="1"/>
  <c r="M68" i="38"/>
  <c r="M72" i="38" s="1"/>
  <c r="M48" i="38"/>
  <c r="M52" i="38" s="1"/>
  <c r="M38" i="38"/>
  <c r="M42" i="38" s="1"/>
  <c r="M28" i="38"/>
  <c r="M32" i="38" s="1"/>
  <c r="M18" i="38"/>
  <c r="M22" i="38" s="1"/>
  <c r="M8" i="38"/>
  <c r="M12" i="38" s="1"/>
  <c r="M58" i="38" l="1"/>
  <c r="M62" i="38" s="1"/>
  <c r="L8" i="38" l="1"/>
  <c r="L12" i="38" s="1"/>
  <c r="L80" i="34"/>
  <c r="K80" i="34"/>
  <c r="K66" i="34"/>
  <c r="L52" i="34"/>
  <c r="K52" i="34"/>
  <c r="L38" i="34"/>
  <c r="K38" i="34"/>
  <c r="L24" i="34"/>
  <c r="L30" i="34" s="1"/>
  <c r="K24" i="34"/>
  <c r="L10" i="34"/>
  <c r="L16" i="34" s="1"/>
  <c r="K10" i="34"/>
  <c r="L68" i="38"/>
  <c r="L72" i="38" s="1"/>
  <c r="K68" i="38"/>
  <c r="L48" i="38"/>
  <c r="L52" i="38" s="1"/>
  <c r="K48" i="38"/>
  <c r="K58" i="38" s="1"/>
  <c r="L38" i="38"/>
  <c r="L42" i="38" s="1"/>
  <c r="K38" i="38"/>
  <c r="L28" i="38"/>
  <c r="L32" i="38" s="1"/>
  <c r="K28" i="38"/>
  <c r="L18" i="38"/>
  <c r="L22" i="38" s="1"/>
  <c r="K18" i="38"/>
  <c r="L58" i="38" l="1"/>
  <c r="L62" i="38" s="1"/>
  <c r="K30" i="34"/>
  <c r="K16" i="34"/>
  <c r="K72" i="38"/>
  <c r="K62" i="38"/>
  <c r="K52" i="38"/>
  <c r="K42" i="38"/>
  <c r="K32" i="38"/>
  <c r="K22" i="38"/>
  <c r="K8" i="38"/>
  <c r="K12" i="38" s="1"/>
  <c r="J8" i="38"/>
  <c r="J80" i="34" l="1"/>
  <c r="J66" i="34"/>
  <c r="J52" i="34"/>
  <c r="J38" i="34"/>
  <c r="J24" i="34"/>
  <c r="J30" i="34" s="1"/>
  <c r="J10" i="34"/>
  <c r="J16" i="34" s="1"/>
  <c r="J68" i="38"/>
  <c r="J72" i="38" s="1"/>
  <c r="J48" i="38"/>
  <c r="J52" i="38" s="1"/>
  <c r="J38" i="38"/>
  <c r="J42" i="38" s="1"/>
  <c r="J28" i="38"/>
  <c r="J32" i="38" s="1"/>
  <c r="J18" i="38"/>
  <c r="J22" i="38" s="1"/>
  <c r="J12" i="38"/>
  <c r="J58" i="38" l="1"/>
  <c r="J62" i="38" s="1"/>
  <c r="I80" i="34"/>
  <c r="I66" i="34"/>
  <c r="I52" i="34"/>
  <c r="I38" i="34"/>
  <c r="I24" i="34"/>
  <c r="I30" i="34" s="1"/>
  <c r="I10" i="34"/>
  <c r="I16" i="34" s="1"/>
  <c r="H10" i="34"/>
  <c r="I68" i="38"/>
  <c r="I72" i="38" s="1"/>
  <c r="I48" i="38"/>
  <c r="I58" i="38" s="1"/>
  <c r="I62" i="38" s="1"/>
  <c r="I38" i="38"/>
  <c r="I42" i="38" s="1"/>
  <c r="I28" i="38"/>
  <c r="I32" i="38" s="1"/>
  <c r="I18" i="38"/>
  <c r="I22" i="38" s="1"/>
  <c r="I8" i="38"/>
  <c r="I12" i="38" s="1"/>
  <c r="I52" i="38" l="1"/>
  <c r="H80" i="34" l="1"/>
  <c r="H66" i="34"/>
  <c r="G66" i="34"/>
  <c r="H52" i="34"/>
  <c r="H38" i="34"/>
  <c r="H24" i="34"/>
  <c r="H30" i="34" s="1"/>
  <c r="H16" i="34"/>
  <c r="H68" i="38"/>
  <c r="H72" i="38" s="1"/>
  <c r="H48" i="38"/>
  <c r="H52" i="38" s="1"/>
  <c r="H38" i="38"/>
  <c r="H42" i="38" s="1"/>
  <c r="H28" i="38"/>
  <c r="H32" i="38" s="1"/>
  <c r="H18" i="38"/>
  <c r="H22" i="38" s="1"/>
  <c r="G18" i="38"/>
  <c r="G22" i="38" s="1"/>
  <c r="H8" i="38"/>
  <c r="H12" i="38" s="1"/>
  <c r="H58" i="38" l="1"/>
  <c r="H62" i="38" s="1"/>
  <c r="E20" i="37"/>
  <c r="F20" i="37"/>
  <c r="G20" i="37"/>
  <c r="H20" i="37"/>
  <c r="I20" i="37"/>
  <c r="J20" i="37"/>
  <c r="K20" i="37"/>
  <c r="L20" i="37"/>
  <c r="M20" i="37"/>
  <c r="D20" i="37"/>
  <c r="H19" i="36"/>
  <c r="I19" i="36"/>
  <c r="J19" i="36"/>
  <c r="K19" i="36"/>
  <c r="L19" i="36"/>
  <c r="M19" i="36"/>
  <c r="N19" i="36"/>
  <c r="O19" i="36"/>
  <c r="P19" i="36"/>
  <c r="Q19" i="36"/>
  <c r="G19" i="36"/>
  <c r="R12" i="36"/>
  <c r="O13" i="37" l="1"/>
  <c r="G80" i="34"/>
  <c r="F80" i="34"/>
  <c r="G52" i="34"/>
  <c r="G38" i="34"/>
  <c r="F38" i="34"/>
  <c r="E38" i="34"/>
  <c r="D38" i="34"/>
  <c r="C38" i="34"/>
  <c r="B38" i="34"/>
  <c r="G24" i="34"/>
  <c r="G30" i="34" s="1"/>
  <c r="G10" i="34"/>
  <c r="G16" i="34" s="1"/>
  <c r="G68" i="38"/>
  <c r="G72" i="38" s="1"/>
  <c r="F68" i="38"/>
  <c r="E68" i="38"/>
  <c r="D68" i="38"/>
  <c r="C68" i="38"/>
  <c r="B68" i="38"/>
  <c r="G48" i="38"/>
  <c r="G52" i="38" s="1"/>
  <c r="F48" i="38"/>
  <c r="F58" i="38" s="1"/>
  <c r="E48" i="38"/>
  <c r="E58" i="38" s="1"/>
  <c r="G38" i="38"/>
  <c r="G42" i="38" s="1"/>
  <c r="F38" i="38"/>
  <c r="E38" i="38"/>
  <c r="D38" i="38"/>
  <c r="D8" i="38"/>
  <c r="E8" i="38"/>
  <c r="E18" i="38"/>
  <c r="E28" i="38"/>
  <c r="G28" i="38"/>
  <c r="G32" i="38" s="1"/>
  <c r="F28" i="38"/>
  <c r="F18" i="38"/>
  <c r="B48" i="38"/>
  <c r="B38" i="38"/>
  <c r="B28" i="38"/>
  <c r="B18" i="38"/>
  <c r="G8" i="38"/>
  <c r="G12" i="38" s="1"/>
  <c r="B8" i="38"/>
  <c r="N68" i="38" l="1"/>
  <c r="N38" i="34"/>
  <c r="B58" i="38"/>
  <c r="G58" i="38"/>
  <c r="G62" i="38" s="1"/>
  <c r="T14" i="37"/>
  <c r="T15" i="37"/>
  <c r="T16" i="37"/>
  <c r="T17" i="37"/>
  <c r="T18" i="37"/>
  <c r="T19" i="37"/>
  <c r="R11" i="36"/>
  <c r="O12" i="37" l="1"/>
  <c r="E80" i="34"/>
  <c r="D80" i="34"/>
  <c r="C80" i="34"/>
  <c r="B80" i="34"/>
  <c r="F66" i="34"/>
  <c r="E66" i="34"/>
  <c r="D66" i="34"/>
  <c r="C66" i="34"/>
  <c r="B66" i="34"/>
  <c r="F52" i="34"/>
  <c r="E52" i="34"/>
  <c r="D52" i="34"/>
  <c r="C52" i="34"/>
  <c r="B52" i="34"/>
  <c r="F24" i="34"/>
  <c r="F30" i="34" s="1"/>
  <c r="E24" i="34"/>
  <c r="E30" i="34" s="1"/>
  <c r="D24" i="34"/>
  <c r="D30" i="34" s="1"/>
  <c r="C24" i="34"/>
  <c r="C30" i="34" s="1"/>
  <c r="B24" i="34"/>
  <c r="B30" i="34" s="1"/>
  <c r="F10" i="34"/>
  <c r="F16" i="34" s="1"/>
  <c r="E10" i="34"/>
  <c r="E16" i="34" s="1"/>
  <c r="D10" i="34"/>
  <c r="D16" i="34" s="1"/>
  <c r="C10" i="34"/>
  <c r="C16" i="34" s="1"/>
  <c r="B10" i="34"/>
  <c r="F72" i="38"/>
  <c r="E72" i="38"/>
  <c r="D72" i="38"/>
  <c r="C72" i="38"/>
  <c r="B72" i="38"/>
  <c r="F62" i="38"/>
  <c r="F52" i="38"/>
  <c r="F42" i="38"/>
  <c r="F32" i="38"/>
  <c r="F22" i="38"/>
  <c r="F8" i="38"/>
  <c r="F12" i="38" s="1"/>
  <c r="N52" i="34" l="1"/>
  <c r="N24" i="34"/>
  <c r="N66" i="34"/>
  <c r="B16" i="34"/>
  <c r="N10" i="34"/>
  <c r="N80" i="34"/>
  <c r="R10" i="36" l="1"/>
  <c r="O11" i="37" l="1"/>
  <c r="E52" i="38"/>
  <c r="D48" i="38"/>
  <c r="D58" i="38" s="1"/>
  <c r="D62" i="38" s="1"/>
  <c r="C48" i="38"/>
  <c r="C52" i="38" s="1"/>
  <c r="B52" i="38"/>
  <c r="B62" i="38"/>
  <c r="E62" i="38"/>
  <c r="E42" i="38"/>
  <c r="D42" i="38"/>
  <c r="C38" i="38"/>
  <c r="N38" i="38" s="1"/>
  <c r="B42" i="38"/>
  <c r="E32" i="38"/>
  <c r="D28" i="38"/>
  <c r="D32" i="38" s="1"/>
  <c r="C28" i="38"/>
  <c r="C32" i="38" s="1"/>
  <c r="B32" i="38"/>
  <c r="E22" i="38"/>
  <c r="D18" i="38"/>
  <c r="D22" i="38" s="1"/>
  <c r="C18" i="38"/>
  <c r="B22" i="38"/>
  <c r="E12" i="38"/>
  <c r="D12" i="38"/>
  <c r="C8" i="38"/>
  <c r="N8" i="38" s="1"/>
  <c r="B12" i="38"/>
  <c r="C58" i="38" l="1"/>
  <c r="C62" i="38" s="1"/>
  <c r="N18" i="38"/>
  <c r="C22" i="38"/>
  <c r="N28" i="38"/>
  <c r="C42" i="38"/>
  <c r="C12" i="38"/>
  <c r="N48" i="38"/>
  <c r="D52" i="38"/>
  <c r="N58" i="38" l="1"/>
  <c r="R9" i="36"/>
  <c r="O10" i="37" l="1"/>
  <c r="M79" i="34"/>
  <c r="L79" i="34"/>
  <c r="L86" i="34" s="1"/>
  <c r="K79" i="34"/>
  <c r="K86" i="34" s="1"/>
  <c r="J79" i="34"/>
  <c r="J86" i="34" s="1"/>
  <c r="I79" i="34"/>
  <c r="I86" i="34" s="1"/>
  <c r="H79" i="34"/>
  <c r="H86" i="34" s="1"/>
  <c r="G79" i="34"/>
  <c r="G86" i="34" s="1"/>
  <c r="F79" i="34"/>
  <c r="F86" i="34" s="1"/>
  <c r="E79" i="34"/>
  <c r="E86" i="34" s="1"/>
  <c r="D79" i="34"/>
  <c r="D86" i="34" s="1"/>
  <c r="C79" i="34"/>
  <c r="C86" i="34" s="1"/>
  <c r="B79" i="34"/>
  <c r="B86" i="34" s="1"/>
  <c r="M65" i="34"/>
  <c r="L65" i="34"/>
  <c r="L72" i="34" s="1"/>
  <c r="K65" i="34"/>
  <c r="K72" i="34" s="1"/>
  <c r="J65" i="34"/>
  <c r="J72" i="34" s="1"/>
  <c r="I65" i="34"/>
  <c r="I72" i="34" s="1"/>
  <c r="H65" i="34"/>
  <c r="H72" i="34" s="1"/>
  <c r="G65" i="34"/>
  <c r="G72" i="34" s="1"/>
  <c r="F65" i="34"/>
  <c r="F72" i="34" s="1"/>
  <c r="E65" i="34"/>
  <c r="E72" i="34" s="1"/>
  <c r="D65" i="34"/>
  <c r="D72" i="34" s="1"/>
  <c r="C65" i="34"/>
  <c r="C72" i="34" s="1"/>
  <c r="B65" i="34"/>
  <c r="B72" i="34" s="1"/>
  <c r="M51" i="34"/>
  <c r="L51" i="34"/>
  <c r="L58" i="34" s="1"/>
  <c r="K51" i="34"/>
  <c r="K58" i="34" s="1"/>
  <c r="J51" i="34"/>
  <c r="J58" i="34" s="1"/>
  <c r="I51" i="34"/>
  <c r="I58" i="34" s="1"/>
  <c r="H51" i="34"/>
  <c r="H58" i="34" s="1"/>
  <c r="G51" i="34"/>
  <c r="G58" i="34" s="1"/>
  <c r="F51" i="34"/>
  <c r="F58" i="34" s="1"/>
  <c r="E51" i="34"/>
  <c r="E58" i="34" s="1"/>
  <c r="D51" i="34"/>
  <c r="D58" i="34" s="1"/>
  <c r="C51" i="34"/>
  <c r="C58" i="34" s="1"/>
  <c r="B51" i="34"/>
  <c r="B58" i="34" s="1"/>
  <c r="M37" i="34"/>
  <c r="L37" i="34"/>
  <c r="L44" i="34" s="1"/>
  <c r="K37" i="34"/>
  <c r="K44" i="34" s="1"/>
  <c r="J37" i="34"/>
  <c r="J44" i="34" s="1"/>
  <c r="I37" i="34"/>
  <c r="I44" i="34" s="1"/>
  <c r="H37" i="34"/>
  <c r="H44" i="34" s="1"/>
  <c r="G37" i="34"/>
  <c r="G44" i="34" s="1"/>
  <c r="F37" i="34"/>
  <c r="F44" i="34" s="1"/>
  <c r="E37" i="34"/>
  <c r="E44" i="34" s="1"/>
  <c r="D37" i="34"/>
  <c r="D44" i="34" s="1"/>
  <c r="C37" i="34"/>
  <c r="C44" i="34" s="1"/>
  <c r="B37" i="34"/>
  <c r="B44" i="34" s="1"/>
  <c r="M29" i="34"/>
  <c r="M15" i="34"/>
  <c r="M43" i="34" l="1"/>
  <c r="M44" i="34"/>
  <c r="M57" i="34"/>
  <c r="M58" i="34"/>
  <c r="M71" i="34"/>
  <c r="M72" i="34"/>
  <c r="M85" i="34"/>
  <c r="M86" i="34"/>
  <c r="N37" i="34"/>
  <c r="N51" i="34"/>
  <c r="N65" i="34"/>
  <c r="N79" i="34"/>
  <c r="R8" i="36"/>
  <c r="R7" i="36"/>
  <c r="R6" i="36"/>
  <c r="R19" i="36" l="1"/>
  <c r="O8" i="37" l="1"/>
  <c r="O9" i="37"/>
  <c r="O7" i="37" l="1"/>
  <c r="O20" i="37" s="1"/>
  <c r="N18" i="37" l="1"/>
  <c r="N17" i="37"/>
  <c r="N16" i="37"/>
  <c r="N15" i="37"/>
  <c r="N14" i="37"/>
  <c r="N13" i="37"/>
  <c r="T13" i="37" s="1"/>
  <c r="N12" i="37"/>
  <c r="T12" i="37" s="1"/>
  <c r="N11" i="37"/>
  <c r="T11" i="37" s="1"/>
  <c r="N10" i="37"/>
  <c r="T10" i="37" s="1"/>
  <c r="N9" i="37"/>
  <c r="T9" i="37" s="1"/>
  <c r="N8" i="37"/>
  <c r="T8" i="37" s="1"/>
  <c r="N7" i="37"/>
  <c r="N20" i="37" l="1"/>
  <c r="N19" i="37"/>
  <c r="S7" i="37"/>
  <c r="T20" i="37" l="1"/>
  <c r="T7" i="37"/>
  <c r="S19" i="37" l="1"/>
  <c r="S18" i="37"/>
  <c r="S17" i="37"/>
  <c r="S16" i="37"/>
  <c r="S15" i="37"/>
  <c r="S14" i="37"/>
  <c r="S13" i="37"/>
  <c r="S12" i="37"/>
  <c r="S11" i="37"/>
  <c r="S10" i="37"/>
  <c r="S9" i="37"/>
  <c r="S8" i="37"/>
  <c r="M84" i="34"/>
  <c r="M70" i="34"/>
  <c r="M56" i="34"/>
  <c r="M42" i="34"/>
  <c r="M28" i="34"/>
  <c r="S20" i="37"/>
  <c r="L78" i="34" l="1"/>
  <c r="K78" i="34"/>
  <c r="J78" i="34"/>
  <c r="L64" i="34"/>
  <c r="K64" i="34"/>
  <c r="L50" i="34"/>
  <c r="L8" i="34"/>
  <c r="L15" i="34" s="1"/>
  <c r="K8" i="34"/>
  <c r="K15" i="34" s="1"/>
  <c r="L36" i="34"/>
  <c r="K50" i="34"/>
  <c r="K36" i="34"/>
  <c r="L22" i="34"/>
  <c r="K22" i="34"/>
  <c r="J64" i="34"/>
  <c r="J50" i="34"/>
  <c r="J36" i="34"/>
  <c r="J22" i="34"/>
  <c r="J8" i="34"/>
  <c r="J15" i="34" s="1"/>
  <c r="M66" i="38"/>
  <c r="M56" i="38"/>
  <c r="M46" i="38"/>
  <c r="M36" i="38"/>
  <c r="M26" i="38"/>
  <c r="M16" i="38"/>
  <c r="M6" i="38"/>
  <c r="J56" i="34" l="1"/>
  <c r="J57" i="34"/>
  <c r="K42" i="34"/>
  <c r="K43" i="34"/>
  <c r="J84" i="34"/>
  <c r="J85" i="34"/>
  <c r="J28" i="34"/>
  <c r="J29" i="34"/>
  <c r="J42" i="34"/>
  <c r="J43" i="34"/>
  <c r="L28" i="34"/>
  <c r="L29" i="34"/>
  <c r="J70" i="34"/>
  <c r="J71" i="34"/>
  <c r="K56" i="34"/>
  <c r="K57" i="34"/>
  <c r="L56" i="34"/>
  <c r="L57" i="34"/>
  <c r="K84" i="34"/>
  <c r="K85" i="34"/>
  <c r="K28" i="34"/>
  <c r="K29" i="34"/>
  <c r="L42" i="34"/>
  <c r="L43" i="34"/>
  <c r="K70" i="34"/>
  <c r="K71" i="34"/>
  <c r="L84" i="34"/>
  <c r="L85" i="34"/>
  <c r="L70" i="34"/>
  <c r="L71" i="34"/>
  <c r="M20" i="38"/>
  <c r="M21" i="38"/>
  <c r="M30" i="38"/>
  <c r="M31" i="38"/>
  <c r="M10" i="38"/>
  <c r="M11" i="38"/>
  <c r="M50" i="38"/>
  <c r="M51" i="38"/>
  <c r="M60" i="38"/>
  <c r="M61" i="38"/>
  <c r="M70" i="38"/>
  <c r="M71" i="38"/>
  <c r="M40" i="38"/>
  <c r="M41" i="38"/>
  <c r="I78" i="34" l="1"/>
  <c r="I85" i="34" s="1"/>
  <c r="I64" i="34"/>
  <c r="I71" i="34" s="1"/>
  <c r="I50" i="34"/>
  <c r="I57" i="34" s="1"/>
  <c r="I36" i="34"/>
  <c r="I43" i="34" s="1"/>
  <c r="I22" i="34"/>
  <c r="I29" i="34" s="1"/>
  <c r="I8" i="34"/>
  <c r="I15" i="34" s="1"/>
  <c r="G78" i="34" l="1"/>
  <c r="G85" i="34" s="1"/>
  <c r="F78" i="34"/>
  <c r="F85" i="34" s="1"/>
  <c r="H78" i="34" l="1"/>
  <c r="H85" i="34" s="1"/>
  <c r="E78" i="34"/>
  <c r="E85" i="34" s="1"/>
  <c r="D78" i="34"/>
  <c r="D85" i="34" s="1"/>
  <c r="C78" i="34"/>
  <c r="C85" i="34" s="1"/>
  <c r="B78" i="34"/>
  <c r="B85" i="34" s="1"/>
  <c r="H64" i="34"/>
  <c r="H71" i="34" s="1"/>
  <c r="G64" i="34"/>
  <c r="G71" i="34" s="1"/>
  <c r="F64" i="34"/>
  <c r="F71" i="34" s="1"/>
  <c r="E64" i="34"/>
  <c r="E71" i="34" s="1"/>
  <c r="D64" i="34"/>
  <c r="D71" i="34" s="1"/>
  <c r="C64" i="34"/>
  <c r="C71" i="34" s="1"/>
  <c r="B64" i="34"/>
  <c r="B71" i="34" s="1"/>
  <c r="H50" i="34"/>
  <c r="H57" i="34" s="1"/>
  <c r="G50" i="34"/>
  <c r="G57" i="34" s="1"/>
  <c r="F50" i="34"/>
  <c r="F57" i="34" s="1"/>
  <c r="E50" i="34"/>
  <c r="E57" i="34" s="1"/>
  <c r="D50" i="34"/>
  <c r="D57" i="34" s="1"/>
  <c r="C50" i="34"/>
  <c r="C57" i="34" s="1"/>
  <c r="B50" i="34"/>
  <c r="B57" i="34" s="1"/>
  <c r="H36" i="34"/>
  <c r="H43" i="34" s="1"/>
  <c r="G36" i="34"/>
  <c r="G43" i="34" s="1"/>
  <c r="F36" i="34"/>
  <c r="F43" i="34" s="1"/>
  <c r="E36" i="34"/>
  <c r="E43" i="34" s="1"/>
  <c r="D36" i="34"/>
  <c r="D43" i="34" s="1"/>
  <c r="C36" i="34"/>
  <c r="C43" i="34" s="1"/>
  <c r="B36" i="34"/>
  <c r="B43" i="34" s="1"/>
  <c r="H22" i="34"/>
  <c r="H29" i="34" s="1"/>
  <c r="G22" i="34"/>
  <c r="G29" i="34" s="1"/>
  <c r="F22" i="34"/>
  <c r="F29" i="34" s="1"/>
  <c r="E22" i="34"/>
  <c r="E29" i="34" s="1"/>
  <c r="D22" i="34"/>
  <c r="D29" i="34" s="1"/>
  <c r="C22" i="34"/>
  <c r="C29" i="34" s="1"/>
  <c r="B22" i="34"/>
  <c r="B29" i="34" s="1"/>
  <c r="N64" i="34" l="1"/>
  <c r="N50" i="34"/>
  <c r="N36" i="34"/>
  <c r="N22" i="34"/>
  <c r="N78" i="34"/>
  <c r="H8" i="34"/>
  <c r="H15" i="34" s="1"/>
  <c r="E8" i="34"/>
  <c r="E15" i="34" s="1"/>
  <c r="D8" i="34"/>
  <c r="D15" i="34" s="1"/>
  <c r="C8" i="34"/>
  <c r="C15" i="34" s="1"/>
  <c r="B8" i="34"/>
  <c r="B15" i="34" s="1"/>
  <c r="L66" i="38" l="1"/>
  <c r="L71" i="38" s="1"/>
  <c r="L56" i="38"/>
  <c r="L61" i="38" s="1"/>
  <c r="L46" i="38"/>
  <c r="L51" i="38" s="1"/>
  <c r="L36" i="38"/>
  <c r="L41" i="38" s="1"/>
  <c r="L26" i="38"/>
  <c r="L31" i="38" s="1"/>
  <c r="L16" i="38"/>
  <c r="L21" i="38" s="1"/>
  <c r="L6" i="38"/>
  <c r="L11" i="38" s="1"/>
  <c r="K66" i="38" l="1"/>
  <c r="K71" i="38" s="1"/>
  <c r="J66" i="38"/>
  <c r="J71" i="38" s="1"/>
  <c r="I66" i="38"/>
  <c r="I71" i="38" s="1"/>
  <c r="H66" i="38"/>
  <c r="H71" i="38" s="1"/>
  <c r="G66" i="38"/>
  <c r="G71" i="38" s="1"/>
  <c r="F66" i="38"/>
  <c r="F71" i="38" s="1"/>
  <c r="E66" i="38"/>
  <c r="E71" i="38" s="1"/>
  <c r="D66" i="38"/>
  <c r="D71" i="38" s="1"/>
  <c r="C66" i="38"/>
  <c r="C71" i="38" s="1"/>
  <c r="B66" i="38"/>
  <c r="B71" i="38" s="1"/>
  <c r="K46" i="38"/>
  <c r="J46" i="38"/>
  <c r="I46" i="38"/>
  <c r="H46" i="38"/>
  <c r="I36" i="38"/>
  <c r="I41" i="38" s="1"/>
  <c r="H36" i="38"/>
  <c r="H41" i="38" s="1"/>
  <c r="G46" i="38"/>
  <c r="F46" i="38"/>
  <c r="E46" i="38"/>
  <c r="D46" i="38"/>
  <c r="C46" i="38"/>
  <c r="B46" i="38"/>
  <c r="B51" i="38" s="1"/>
  <c r="K26" i="38"/>
  <c r="K31" i="38" s="1"/>
  <c r="J26" i="38"/>
  <c r="J31" i="38" s="1"/>
  <c r="I26" i="38"/>
  <c r="I31" i="38" s="1"/>
  <c r="H26" i="38"/>
  <c r="H31" i="38" s="1"/>
  <c r="G26" i="38"/>
  <c r="G31" i="38" s="1"/>
  <c r="F26" i="38"/>
  <c r="F31" i="38" s="1"/>
  <c r="E26" i="38"/>
  <c r="E31" i="38" s="1"/>
  <c r="D26" i="38"/>
  <c r="D31" i="38" s="1"/>
  <c r="C26" i="38"/>
  <c r="C31" i="38" s="1"/>
  <c r="B26" i="38"/>
  <c r="B31" i="38" s="1"/>
  <c r="K36" i="38"/>
  <c r="K41" i="38" s="1"/>
  <c r="B36" i="38"/>
  <c r="B41" i="38" s="1"/>
  <c r="C36" i="38"/>
  <c r="C41" i="38" s="1"/>
  <c r="D36" i="38"/>
  <c r="D41" i="38" s="1"/>
  <c r="E36" i="38"/>
  <c r="E41" i="38" s="1"/>
  <c r="F36" i="38"/>
  <c r="F41" i="38" s="1"/>
  <c r="G36" i="38"/>
  <c r="G41" i="38" s="1"/>
  <c r="K16" i="38"/>
  <c r="K21" i="38" s="1"/>
  <c r="J16" i="38"/>
  <c r="J21" i="38" s="1"/>
  <c r="I16" i="38"/>
  <c r="I21" i="38" s="1"/>
  <c r="H16" i="38"/>
  <c r="H21" i="38" s="1"/>
  <c r="G16" i="38"/>
  <c r="G21" i="38" s="1"/>
  <c r="F16" i="38"/>
  <c r="F21" i="38" s="1"/>
  <c r="E16" i="38"/>
  <c r="E21" i="38" s="1"/>
  <c r="D16" i="38"/>
  <c r="D21" i="38" s="1"/>
  <c r="C16" i="38"/>
  <c r="C21" i="38" s="1"/>
  <c r="B16" i="38"/>
  <c r="B21" i="38" s="1"/>
  <c r="K6" i="38"/>
  <c r="K11" i="38" s="1"/>
  <c r="J6" i="38"/>
  <c r="J11" i="38" s="1"/>
  <c r="I6" i="38"/>
  <c r="I11" i="38" s="1"/>
  <c r="H6" i="38"/>
  <c r="H11" i="38" s="1"/>
  <c r="G6" i="38"/>
  <c r="G11" i="38" s="1"/>
  <c r="F6" i="38"/>
  <c r="F11" i="38" s="1"/>
  <c r="E6" i="38"/>
  <c r="E11" i="38" s="1"/>
  <c r="D6" i="38"/>
  <c r="D11" i="38" s="1"/>
  <c r="C6" i="38"/>
  <c r="C11" i="38" s="1"/>
  <c r="B6" i="38"/>
  <c r="B11" i="38" s="1"/>
  <c r="F56" i="38" l="1"/>
  <c r="F61" i="38" s="1"/>
  <c r="F51" i="38"/>
  <c r="H56" i="38"/>
  <c r="H61" i="38" s="1"/>
  <c r="H51" i="38"/>
  <c r="D56" i="38"/>
  <c r="D61" i="38" s="1"/>
  <c r="D51" i="38"/>
  <c r="J56" i="38"/>
  <c r="J61" i="38" s="1"/>
  <c r="J51" i="38"/>
  <c r="E56" i="38"/>
  <c r="E61" i="38" s="1"/>
  <c r="E51" i="38"/>
  <c r="K56" i="38"/>
  <c r="K61" i="38" s="1"/>
  <c r="K51" i="38"/>
  <c r="C56" i="38"/>
  <c r="C61" i="38" s="1"/>
  <c r="C51" i="38"/>
  <c r="G56" i="38"/>
  <c r="G61" i="38" s="1"/>
  <c r="G51" i="38"/>
  <c r="I56" i="38"/>
  <c r="I61" i="38" s="1"/>
  <c r="I51" i="38"/>
  <c r="N6" i="38"/>
  <c r="B56" i="38"/>
  <c r="N46" i="38"/>
  <c r="N66" i="38"/>
  <c r="N16" i="38"/>
  <c r="N26" i="38"/>
  <c r="N56" i="38" l="1"/>
  <c r="B61" i="38"/>
  <c r="J36" i="38"/>
  <c r="N36" i="38" l="1"/>
  <c r="J41" i="38"/>
  <c r="L70" i="38" l="1"/>
  <c r="K70" i="38"/>
  <c r="J70" i="38"/>
  <c r="I70" i="38"/>
  <c r="H70" i="38"/>
  <c r="G70" i="38"/>
  <c r="F70" i="38"/>
  <c r="E70" i="38"/>
  <c r="D70" i="38"/>
  <c r="C70" i="38"/>
  <c r="B70" i="38"/>
  <c r="M64" i="38"/>
  <c r="L64" i="38"/>
  <c r="K64" i="38"/>
  <c r="J64" i="38"/>
  <c r="I64" i="38"/>
  <c r="H64" i="38"/>
  <c r="G64" i="38"/>
  <c r="F64" i="38"/>
  <c r="E64" i="38"/>
  <c r="D64" i="38"/>
  <c r="C64" i="38"/>
  <c r="B64" i="38"/>
  <c r="J50" i="38"/>
  <c r="F50" i="38"/>
  <c r="B60" i="38"/>
  <c r="M44" i="38"/>
  <c r="M54" i="38" s="1"/>
  <c r="L44" i="38"/>
  <c r="L54" i="38" s="1"/>
  <c r="K44" i="38"/>
  <c r="K54" i="38" s="1"/>
  <c r="J44" i="38"/>
  <c r="J54" i="38" s="1"/>
  <c r="I44" i="38"/>
  <c r="I54" i="38" s="1"/>
  <c r="H44" i="38"/>
  <c r="H54" i="38" s="1"/>
  <c r="G44" i="38"/>
  <c r="G54" i="38" s="1"/>
  <c r="F44" i="38"/>
  <c r="F54" i="38" s="1"/>
  <c r="E44" i="38"/>
  <c r="E54" i="38" s="1"/>
  <c r="D44" i="38"/>
  <c r="D54" i="38" s="1"/>
  <c r="C44" i="38"/>
  <c r="C54" i="38" s="1"/>
  <c r="B44" i="38"/>
  <c r="B54" i="38" s="1"/>
  <c r="L40" i="38"/>
  <c r="K40" i="38"/>
  <c r="J40" i="38"/>
  <c r="I40" i="38"/>
  <c r="H40" i="38"/>
  <c r="G40" i="38"/>
  <c r="F40" i="38"/>
  <c r="E40" i="38"/>
  <c r="D40" i="38"/>
  <c r="M34" i="38"/>
  <c r="L34" i="38"/>
  <c r="K34" i="38"/>
  <c r="J34" i="38"/>
  <c r="I34" i="38"/>
  <c r="H34" i="38"/>
  <c r="G34" i="38"/>
  <c r="F34" i="38"/>
  <c r="E34" i="38"/>
  <c r="D34" i="38"/>
  <c r="C34" i="38"/>
  <c r="B34" i="38"/>
  <c r="L30" i="38"/>
  <c r="K30" i="38"/>
  <c r="J30" i="38"/>
  <c r="I30" i="38"/>
  <c r="H30" i="38"/>
  <c r="G30" i="38"/>
  <c r="F30" i="38"/>
  <c r="E30" i="38"/>
  <c r="D30" i="38"/>
  <c r="M24" i="38"/>
  <c r="L24" i="38"/>
  <c r="K24" i="38"/>
  <c r="J24" i="38"/>
  <c r="I24" i="38"/>
  <c r="H24" i="38"/>
  <c r="G24" i="38"/>
  <c r="F24" i="38"/>
  <c r="E24" i="38"/>
  <c r="D24" i="38"/>
  <c r="C24" i="38"/>
  <c r="B24" i="38"/>
  <c r="L20" i="38"/>
  <c r="K20" i="38"/>
  <c r="J20" i="38"/>
  <c r="I20" i="38"/>
  <c r="H20" i="38"/>
  <c r="G20" i="38"/>
  <c r="F20" i="38"/>
  <c r="E20" i="38"/>
  <c r="D20" i="38"/>
  <c r="M14" i="38"/>
  <c r="L14" i="38"/>
  <c r="K14" i="38"/>
  <c r="J14" i="38"/>
  <c r="I14" i="38"/>
  <c r="H14" i="38"/>
  <c r="G14" i="38"/>
  <c r="F14" i="38"/>
  <c r="E14" i="38"/>
  <c r="D14" i="38"/>
  <c r="C14" i="38"/>
  <c r="B14" i="38"/>
  <c r="L10" i="38"/>
  <c r="K10" i="38"/>
  <c r="J10" i="38"/>
  <c r="I10" i="38"/>
  <c r="H10" i="38"/>
  <c r="G10" i="38"/>
  <c r="F10" i="38"/>
  <c r="E10" i="38"/>
  <c r="D10" i="38"/>
  <c r="M4" i="38"/>
  <c r="L4" i="38"/>
  <c r="K4" i="38"/>
  <c r="J4" i="38"/>
  <c r="I4" i="38"/>
  <c r="H4" i="38"/>
  <c r="G4" i="38"/>
  <c r="F4" i="38"/>
  <c r="E4" i="38"/>
  <c r="D4" i="38"/>
  <c r="C4" i="38"/>
  <c r="B4" i="38"/>
  <c r="J60" i="38" l="1"/>
  <c r="H60" i="38"/>
  <c r="H50" i="38"/>
  <c r="E60" i="38"/>
  <c r="E50" i="38"/>
  <c r="I60" i="38"/>
  <c r="I50" i="38"/>
  <c r="D60" i="38"/>
  <c r="D50" i="38"/>
  <c r="L60" i="38"/>
  <c r="L50" i="38"/>
  <c r="G60" i="38"/>
  <c r="G50" i="38"/>
  <c r="K60" i="38"/>
  <c r="K50" i="38"/>
  <c r="F60" i="38"/>
  <c r="C50" i="38"/>
  <c r="C60" i="38"/>
  <c r="B50" i="38"/>
  <c r="B40" i="38"/>
  <c r="C40" i="38"/>
  <c r="C10" i="38"/>
  <c r="C30" i="38"/>
  <c r="B30" i="38"/>
  <c r="C20" i="38"/>
  <c r="B20" i="38"/>
  <c r="B10" i="38"/>
  <c r="I84" i="34" l="1"/>
  <c r="H84" i="34"/>
  <c r="G84" i="34"/>
  <c r="F84" i="34"/>
  <c r="E84" i="34"/>
  <c r="D84" i="34"/>
  <c r="C84" i="34"/>
  <c r="M76" i="34"/>
  <c r="L76" i="34"/>
  <c r="K76" i="34"/>
  <c r="J76" i="34"/>
  <c r="I76" i="34"/>
  <c r="H76" i="34"/>
  <c r="G76" i="34"/>
  <c r="F76" i="34"/>
  <c r="E76" i="34"/>
  <c r="D76" i="34"/>
  <c r="C76" i="34"/>
  <c r="B76" i="34"/>
  <c r="M75" i="34"/>
  <c r="L75" i="34"/>
  <c r="K75" i="34"/>
  <c r="J75" i="34"/>
  <c r="I75" i="34"/>
  <c r="H75" i="34"/>
  <c r="G75" i="34"/>
  <c r="F75" i="34"/>
  <c r="E75" i="34"/>
  <c r="D75" i="34"/>
  <c r="C75" i="34"/>
  <c r="B75" i="34"/>
  <c r="M74" i="34"/>
  <c r="L74" i="34"/>
  <c r="K74" i="34"/>
  <c r="J74" i="34"/>
  <c r="I74" i="34"/>
  <c r="H74" i="34"/>
  <c r="G74" i="34"/>
  <c r="F74" i="34"/>
  <c r="E74" i="34"/>
  <c r="D74" i="34"/>
  <c r="C74" i="34"/>
  <c r="B74" i="34"/>
  <c r="B84" i="34" l="1"/>
  <c r="R9" i="37" l="1"/>
  <c r="R13" i="37"/>
  <c r="R17" i="37"/>
  <c r="R10" i="37"/>
  <c r="R14" i="37"/>
  <c r="R18" i="37"/>
  <c r="R11" i="37"/>
  <c r="R15" i="37"/>
  <c r="R8" i="37"/>
  <c r="R12" i="37"/>
  <c r="R16" i="37"/>
  <c r="Q20" i="37" l="1"/>
  <c r="R20" i="37" l="1"/>
  <c r="L19" i="38"/>
  <c r="J19" i="38"/>
  <c r="H19" i="38"/>
  <c r="F19" i="38"/>
  <c r="L69" i="38"/>
  <c r="H69" i="38"/>
  <c r="D69" i="38"/>
  <c r="L59" i="38"/>
  <c r="H59" i="38"/>
  <c r="D59" i="38"/>
  <c r="L49" i="38"/>
  <c r="H49" i="38"/>
  <c r="D49" i="38"/>
  <c r="L39" i="38"/>
  <c r="H39" i="38"/>
  <c r="D39" i="38"/>
  <c r="L29" i="38"/>
  <c r="H29" i="38"/>
  <c r="D29" i="38"/>
  <c r="L9" i="38"/>
  <c r="M7" i="34"/>
  <c r="M14" i="34" s="1"/>
  <c r="H9" i="38" l="1"/>
  <c r="D9" i="38"/>
  <c r="D19" i="38"/>
  <c r="M19" i="38"/>
  <c r="N14" i="38"/>
  <c r="B19" i="38"/>
  <c r="E19" i="38"/>
  <c r="C19" i="38"/>
  <c r="G19" i="38"/>
  <c r="K19" i="38"/>
  <c r="I19" i="38"/>
  <c r="N54" i="38"/>
  <c r="B29" i="38"/>
  <c r="B49" i="38"/>
  <c r="B69" i="38"/>
  <c r="N4" i="38"/>
  <c r="N34" i="38"/>
  <c r="F39" i="38"/>
  <c r="J39" i="38"/>
  <c r="F49" i="38"/>
  <c r="J49" i="38"/>
  <c r="F9" i="38"/>
  <c r="J9" i="38"/>
  <c r="F29" i="38"/>
  <c r="J29" i="38"/>
  <c r="F59" i="38"/>
  <c r="J59" i="38"/>
  <c r="F69" i="38"/>
  <c r="J69" i="38"/>
  <c r="C9" i="38"/>
  <c r="G9" i="38"/>
  <c r="K9" i="38"/>
  <c r="E29" i="38"/>
  <c r="I29" i="38"/>
  <c r="M29" i="38"/>
  <c r="C39" i="38"/>
  <c r="G39" i="38"/>
  <c r="K39" i="38"/>
  <c r="E49" i="38"/>
  <c r="I49" i="38"/>
  <c r="M49" i="38"/>
  <c r="C59" i="38"/>
  <c r="G59" i="38"/>
  <c r="K59" i="38"/>
  <c r="E69" i="38"/>
  <c r="I69" i="38"/>
  <c r="M69" i="38"/>
  <c r="N24" i="38"/>
  <c r="N44" i="38"/>
  <c r="N64" i="38"/>
  <c r="E9" i="38"/>
  <c r="I9" i="38"/>
  <c r="M9" i="38"/>
  <c r="B9" i="38"/>
  <c r="C29" i="38"/>
  <c r="G29" i="38"/>
  <c r="K29" i="38"/>
  <c r="E39" i="38"/>
  <c r="I39" i="38"/>
  <c r="M39" i="38"/>
  <c r="B39" i="38"/>
  <c r="C49" i="38"/>
  <c r="G49" i="38"/>
  <c r="K49" i="38"/>
  <c r="E59" i="38"/>
  <c r="I59" i="38"/>
  <c r="M59" i="38"/>
  <c r="B59" i="38"/>
  <c r="C69" i="38"/>
  <c r="G69" i="38"/>
  <c r="K69" i="38"/>
  <c r="L7" i="34" l="1"/>
  <c r="L14" i="34" s="1"/>
  <c r="C20" i="37"/>
  <c r="F19" i="36"/>
  <c r="E19" i="36"/>
  <c r="K7" i="34" l="1"/>
  <c r="K14" i="34" s="1"/>
  <c r="I70" i="34" l="1"/>
  <c r="I56" i="34"/>
  <c r="I42" i="34"/>
  <c r="I28" i="34"/>
  <c r="J7" i="34"/>
  <c r="J14" i="34" s="1"/>
  <c r="I7" i="34"/>
  <c r="I14" i="34" s="1"/>
  <c r="H70" i="34" l="1"/>
  <c r="H56" i="34"/>
  <c r="H42" i="34"/>
  <c r="H28" i="34"/>
  <c r="H7" i="34"/>
  <c r="H14" i="34" s="1"/>
  <c r="G70" i="34" l="1"/>
  <c r="G56" i="34"/>
  <c r="G42" i="34"/>
  <c r="G28" i="34"/>
  <c r="G7" i="34"/>
  <c r="F70" i="34" l="1"/>
  <c r="F56" i="34"/>
  <c r="F42" i="34"/>
  <c r="F28" i="34"/>
  <c r="F7" i="34"/>
  <c r="E70" i="34" l="1"/>
  <c r="D70" i="34"/>
  <c r="C70" i="34"/>
  <c r="E56" i="34"/>
  <c r="D56" i="34"/>
  <c r="C56" i="34"/>
  <c r="E42" i="34"/>
  <c r="D42" i="34"/>
  <c r="C42" i="34"/>
  <c r="E28" i="34"/>
  <c r="D28" i="34"/>
  <c r="C28" i="34"/>
  <c r="E7" i="34"/>
  <c r="E14" i="34" s="1"/>
  <c r="D7" i="34"/>
  <c r="D14" i="34" s="1"/>
  <c r="C7" i="34"/>
  <c r="C14" i="34" s="1"/>
  <c r="B7" i="34" l="1"/>
  <c r="B70" i="34" l="1"/>
  <c r="B56" i="34"/>
  <c r="B42" i="34"/>
  <c r="B28" i="34"/>
  <c r="N7" i="34"/>
  <c r="B14" i="34"/>
  <c r="R7" i="37" l="1"/>
  <c r="R19" i="37" l="1"/>
  <c r="D19" i="36"/>
  <c r="M83" i="34" l="1"/>
  <c r="L83" i="34"/>
  <c r="K83" i="34"/>
  <c r="J83" i="34"/>
  <c r="I83" i="34"/>
  <c r="H83" i="34"/>
  <c r="G83" i="34"/>
  <c r="F83" i="34"/>
  <c r="E83" i="34"/>
  <c r="D83" i="34"/>
  <c r="C83" i="34"/>
  <c r="B83" i="34"/>
  <c r="M62" i="34"/>
  <c r="M69" i="34" s="1"/>
  <c r="L62" i="34"/>
  <c r="L69" i="34" s="1"/>
  <c r="K62" i="34"/>
  <c r="K69" i="34" s="1"/>
  <c r="J62" i="34"/>
  <c r="J69" i="34" s="1"/>
  <c r="I62" i="34"/>
  <c r="I69" i="34" s="1"/>
  <c r="H62" i="34"/>
  <c r="H69" i="34" s="1"/>
  <c r="G62" i="34"/>
  <c r="G69" i="34" s="1"/>
  <c r="F62" i="34"/>
  <c r="F69" i="34" s="1"/>
  <c r="E62" i="34"/>
  <c r="E69" i="34" s="1"/>
  <c r="D62" i="34"/>
  <c r="D69" i="34" s="1"/>
  <c r="C62" i="34"/>
  <c r="C69" i="34" s="1"/>
  <c r="B62" i="34"/>
  <c r="B69" i="34" s="1"/>
  <c r="M61" i="34"/>
  <c r="L61" i="34"/>
  <c r="K61" i="34"/>
  <c r="J61" i="34"/>
  <c r="I61" i="34"/>
  <c r="H61" i="34"/>
  <c r="G61" i="34"/>
  <c r="F61" i="34"/>
  <c r="E61" i="34"/>
  <c r="D61" i="34"/>
  <c r="C61" i="34"/>
  <c r="B61" i="34"/>
  <c r="M60" i="34"/>
  <c r="L60" i="34"/>
  <c r="K60" i="34"/>
  <c r="J60" i="34"/>
  <c r="I60" i="34"/>
  <c r="H60" i="34"/>
  <c r="G60" i="34"/>
  <c r="G67" i="34" s="1"/>
  <c r="F60" i="34"/>
  <c r="E60" i="34"/>
  <c r="D60" i="34"/>
  <c r="C60" i="34"/>
  <c r="B60" i="34"/>
  <c r="M48" i="34"/>
  <c r="M55" i="34" s="1"/>
  <c r="L48" i="34"/>
  <c r="L55" i="34" s="1"/>
  <c r="K48" i="34"/>
  <c r="K55" i="34" s="1"/>
  <c r="J48" i="34"/>
  <c r="J55" i="34" s="1"/>
  <c r="I48" i="34"/>
  <c r="I55" i="34" s="1"/>
  <c r="H48" i="34"/>
  <c r="H55" i="34" s="1"/>
  <c r="G48" i="34"/>
  <c r="G55" i="34" s="1"/>
  <c r="F48" i="34"/>
  <c r="F55" i="34" s="1"/>
  <c r="E48" i="34"/>
  <c r="E55" i="34" s="1"/>
  <c r="D48" i="34"/>
  <c r="D55" i="34" s="1"/>
  <c r="C48" i="34"/>
  <c r="C55" i="34" s="1"/>
  <c r="B48" i="34"/>
  <c r="B55" i="34" s="1"/>
  <c r="M47" i="34"/>
  <c r="L47" i="34"/>
  <c r="K47" i="34"/>
  <c r="J47" i="34"/>
  <c r="I47" i="34"/>
  <c r="H47" i="34"/>
  <c r="G47" i="34"/>
  <c r="F47" i="34"/>
  <c r="E47" i="34"/>
  <c r="D47" i="34"/>
  <c r="C47" i="34"/>
  <c r="B47" i="34"/>
  <c r="M46" i="34"/>
  <c r="L46" i="34"/>
  <c r="K46" i="34"/>
  <c r="J46" i="34"/>
  <c r="I46" i="34"/>
  <c r="H46" i="34"/>
  <c r="G46" i="34"/>
  <c r="F46" i="34"/>
  <c r="E46" i="34"/>
  <c r="D46" i="34"/>
  <c r="C46" i="34"/>
  <c r="B46" i="34"/>
  <c r="M34" i="34"/>
  <c r="M41" i="34" s="1"/>
  <c r="L34" i="34"/>
  <c r="L41" i="34" s="1"/>
  <c r="K34" i="34"/>
  <c r="K41" i="34" s="1"/>
  <c r="J34" i="34"/>
  <c r="J41" i="34" s="1"/>
  <c r="I34" i="34"/>
  <c r="I41" i="34" s="1"/>
  <c r="H34" i="34"/>
  <c r="H41" i="34" s="1"/>
  <c r="G34" i="34"/>
  <c r="G41" i="34" s="1"/>
  <c r="F34" i="34"/>
  <c r="F41" i="34" s="1"/>
  <c r="E34" i="34"/>
  <c r="E41" i="34" s="1"/>
  <c r="D34" i="34"/>
  <c r="D41" i="34" s="1"/>
  <c r="C34" i="34"/>
  <c r="C41" i="34" s="1"/>
  <c r="B34" i="34"/>
  <c r="B41" i="34" s="1"/>
  <c r="M33" i="34"/>
  <c r="L33" i="34"/>
  <c r="K33" i="34"/>
  <c r="J33" i="34"/>
  <c r="I33" i="34"/>
  <c r="H33" i="34"/>
  <c r="G33" i="34"/>
  <c r="F33" i="34"/>
  <c r="E33" i="34"/>
  <c r="D33" i="34"/>
  <c r="C33" i="34"/>
  <c r="B33" i="34"/>
  <c r="M32" i="34"/>
  <c r="L32" i="34"/>
  <c r="K32" i="34"/>
  <c r="J32" i="34"/>
  <c r="I32" i="34"/>
  <c r="H32" i="34"/>
  <c r="G32" i="34"/>
  <c r="F32" i="34"/>
  <c r="E32" i="34"/>
  <c r="D32" i="34"/>
  <c r="C32" i="34"/>
  <c r="B32" i="34"/>
  <c r="M20" i="34"/>
  <c r="M27" i="34" s="1"/>
  <c r="L20" i="34"/>
  <c r="L27" i="34" s="1"/>
  <c r="K20" i="34"/>
  <c r="K27" i="34" s="1"/>
  <c r="J20" i="34"/>
  <c r="J27" i="34" s="1"/>
  <c r="I20" i="34"/>
  <c r="I27" i="34" s="1"/>
  <c r="H20" i="34"/>
  <c r="H27" i="34" s="1"/>
  <c r="G20" i="34"/>
  <c r="G27" i="34" s="1"/>
  <c r="F20" i="34"/>
  <c r="F27" i="34" s="1"/>
  <c r="E20" i="34"/>
  <c r="E27" i="34" s="1"/>
  <c r="D20" i="34"/>
  <c r="D27" i="34" s="1"/>
  <c r="C20" i="34"/>
  <c r="C27" i="34" s="1"/>
  <c r="B20" i="34"/>
  <c r="B27" i="34" s="1"/>
  <c r="M19" i="34"/>
  <c r="L19" i="34"/>
  <c r="K19" i="34"/>
  <c r="J19" i="34"/>
  <c r="I19" i="34"/>
  <c r="H19" i="34"/>
  <c r="G19" i="34"/>
  <c r="F19" i="34"/>
  <c r="E19" i="34"/>
  <c r="D19" i="34"/>
  <c r="C19" i="34"/>
  <c r="B19" i="34"/>
  <c r="M18" i="34"/>
  <c r="L18" i="34"/>
  <c r="K18" i="34"/>
  <c r="J18" i="34"/>
  <c r="I18" i="34"/>
  <c r="H18" i="34"/>
  <c r="G18" i="34"/>
  <c r="F18" i="34"/>
  <c r="E18" i="34"/>
  <c r="D18" i="34"/>
  <c r="C18" i="34"/>
  <c r="B18" i="34"/>
  <c r="M6" i="34"/>
  <c r="M13" i="34" s="1"/>
  <c r="L6" i="34"/>
  <c r="L13" i="34" s="1"/>
  <c r="K6" i="34"/>
  <c r="K13" i="34" s="1"/>
  <c r="J6" i="34"/>
  <c r="J13" i="34" s="1"/>
  <c r="I6" i="34"/>
  <c r="I13" i="34" s="1"/>
  <c r="H6" i="34"/>
  <c r="H13" i="34" s="1"/>
  <c r="G6" i="34"/>
  <c r="G13" i="34" s="1"/>
  <c r="F6" i="34"/>
  <c r="F13" i="34" s="1"/>
  <c r="E6" i="34"/>
  <c r="E13" i="34" s="1"/>
  <c r="D6" i="34"/>
  <c r="D13" i="34" s="1"/>
  <c r="C6" i="34"/>
  <c r="C13" i="34" s="1"/>
  <c r="B6" i="34"/>
  <c r="B13" i="34" s="1"/>
  <c r="M5" i="34"/>
  <c r="L5" i="34"/>
  <c r="K5" i="34"/>
  <c r="J5" i="34"/>
  <c r="I5" i="34"/>
  <c r="H5" i="34"/>
  <c r="G5" i="34"/>
  <c r="F5" i="34"/>
  <c r="E5" i="34"/>
  <c r="D5" i="34"/>
  <c r="C5" i="34"/>
  <c r="B5" i="34"/>
  <c r="M4" i="34"/>
  <c r="L4" i="34"/>
  <c r="K4" i="34"/>
  <c r="J4" i="34"/>
  <c r="I4" i="34"/>
  <c r="H4" i="34"/>
  <c r="G4" i="34"/>
  <c r="F4" i="34"/>
  <c r="E4" i="34"/>
  <c r="D4" i="34"/>
  <c r="C4" i="34"/>
  <c r="B4" i="34"/>
  <c r="N62" i="34" l="1"/>
  <c r="N76" i="34"/>
  <c r="N48" i="34"/>
  <c r="N34" i="34"/>
  <c r="G25" i="34"/>
  <c r="G53" i="34"/>
  <c r="M12" i="34"/>
  <c r="M26" i="34"/>
  <c r="N6" i="34"/>
  <c r="M40" i="34"/>
  <c r="M54" i="34"/>
  <c r="M68" i="34"/>
  <c r="M82" i="34"/>
  <c r="N20" i="34"/>
  <c r="C11" i="34"/>
  <c r="K11" i="34"/>
  <c r="C39" i="34"/>
  <c r="K39" i="34"/>
  <c r="C67" i="34"/>
  <c r="K67" i="34"/>
  <c r="G81" i="34"/>
  <c r="D39" i="34"/>
  <c r="C81" i="34"/>
  <c r="K81" i="34"/>
  <c r="D11" i="34"/>
  <c r="H11" i="34"/>
  <c r="L11" i="34"/>
  <c r="C53" i="34"/>
  <c r="K53" i="34"/>
  <c r="N60" i="34"/>
  <c r="D81" i="34"/>
  <c r="H81" i="34"/>
  <c r="L81" i="34"/>
  <c r="H82" i="34"/>
  <c r="L39" i="34"/>
  <c r="C25" i="34"/>
  <c r="K25" i="34"/>
  <c r="N32" i="34"/>
  <c r="D53" i="34"/>
  <c r="H53" i="34"/>
  <c r="L53" i="34"/>
  <c r="G11" i="34"/>
  <c r="H39" i="34"/>
  <c r="N4" i="34"/>
  <c r="D25" i="34"/>
  <c r="H25" i="34"/>
  <c r="L25" i="34"/>
  <c r="G39" i="34"/>
  <c r="D67" i="34"/>
  <c r="H67" i="34"/>
  <c r="L67" i="34"/>
  <c r="C12" i="34"/>
  <c r="G12" i="34"/>
  <c r="K12" i="34"/>
  <c r="E25" i="34"/>
  <c r="I25" i="34"/>
  <c r="M25" i="34"/>
  <c r="E26" i="34"/>
  <c r="I26" i="34"/>
  <c r="C40" i="34"/>
  <c r="G40" i="34"/>
  <c r="K40" i="34"/>
  <c r="E53" i="34"/>
  <c r="I53" i="34"/>
  <c r="M53" i="34"/>
  <c r="E54" i="34"/>
  <c r="I54" i="34"/>
  <c r="C68" i="34"/>
  <c r="G68" i="34"/>
  <c r="K68" i="34"/>
  <c r="E81" i="34"/>
  <c r="I81" i="34"/>
  <c r="M81" i="34"/>
  <c r="E82" i="34"/>
  <c r="I82" i="34"/>
  <c r="D12" i="34"/>
  <c r="H12" i="34"/>
  <c r="L12" i="34"/>
  <c r="N18" i="34"/>
  <c r="B25" i="34"/>
  <c r="F25" i="34"/>
  <c r="J25" i="34"/>
  <c r="B26" i="34"/>
  <c r="F26" i="34"/>
  <c r="J26" i="34"/>
  <c r="D40" i="34"/>
  <c r="H40" i="34"/>
  <c r="L40" i="34"/>
  <c r="N46" i="34"/>
  <c r="B53" i="34"/>
  <c r="F53" i="34"/>
  <c r="J53" i="34"/>
  <c r="B54" i="34"/>
  <c r="F54" i="34"/>
  <c r="J54" i="34"/>
  <c r="D68" i="34"/>
  <c r="H68" i="34"/>
  <c r="L68" i="34"/>
  <c r="N74" i="34"/>
  <c r="B81" i="34"/>
  <c r="F81" i="34"/>
  <c r="J81" i="34"/>
  <c r="B82" i="34"/>
  <c r="F82" i="34"/>
  <c r="J82" i="34"/>
  <c r="B11" i="34"/>
  <c r="F11" i="34"/>
  <c r="J11" i="34"/>
  <c r="B12" i="34"/>
  <c r="F12" i="34"/>
  <c r="J12" i="34"/>
  <c r="D26" i="34"/>
  <c r="H26" i="34"/>
  <c r="L26" i="34"/>
  <c r="B39" i="34"/>
  <c r="F39" i="34"/>
  <c r="J39" i="34"/>
  <c r="B40" i="34"/>
  <c r="F40" i="34"/>
  <c r="J40" i="34"/>
  <c r="D54" i="34"/>
  <c r="H54" i="34"/>
  <c r="L54" i="34"/>
  <c r="B67" i="34"/>
  <c r="F67" i="34"/>
  <c r="J67" i="34"/>
  <c r="B68" i="34"/>
  <c r="F68" i="34"/>
  <c r="J68" i="34"/>
  <c r="D82" i="34"/>
  <c r="L82" i="34"/>
  <c r="E11" i="34"/>
  <c r="I11" i="34"/>
  <c r="M11" i="34"/>
  <c r="E12" i="34"/>
  <c r="I12" i="34"/>
  <c r="C26" i="34"/>
  <c r="G26" i="34"/>
  <c r="K26" i="34"/>
  <c r="E39" i="34"/>
  <c r="I39" i="34"/>
  <c r="M39" i="34"/>
  <c r="E40" i="34"/>
  <c r="I40" i="34"/>
  <c r="C54" i="34"/>
  <c r="G54" i="34"/>
  <c r="K54" i="34"/>
  <c r="E67" i="34"/>
  <c r="I67" i="34"/>
  <c r="M67" i="34"/>
  <c r="E68" i="34"/>
  <c r="I68" i="34"/>
  <c r="C82" i="34"/>
  <c r="G82" i="34"/>
  <c r="K82" i="34"/>
  <c r="N5" i="34"/>
  <c r="N19" i="34"/>
  <c r="N33" i="34"/>
  <c r="N47" i="34"/>
  <c r="N61" i="34"/>
  <c r="N75" i="34"/>
  <c r="D4" i="37" l="1"/>
  <c r="G3" i="36"/>
  <c r="P14" i="37" l="1"/>
  <c r="Q14" i="37"/>
  <c r="P10" i="37"/>
  <c r="Q10" i="37"/>
  <c r="P16" i="37" l="1"/>
  <c r="Q16" i="37"/>
  <c r="P13" i="37"/>
  <c r="Q13" i="37"/>
  <c r="P12" i="37"/>
  <c r="Q12" i="37"/>
  <c r="P18" i="37"/>
  <c r="Q18" i="37"/>
  <c r="P15" i="37"/>
  <c r="Q15" i="37"/>
  <c r="P17" i="37"/>
  <c r="Q17" i="37"/>
  <c r="P11" i="37"/>
  <c r="Q11" i="37"/>
  <c r="P9" i="37"/>
  <c r="Q9" i="37"/>
  <c r="P8" i="37"/>
  <c r="Q8" i="37"/>
  <c r="Q7" i="37"/>
  <c r="P7" i="37"/>
  <c r="P19" i="37" l="1"/>
  <c r="Q19" i="37"/>
  <c r="P20" i="37"/>
  <c r="F8" i="34"/>
  <c r="F15" i="34" s="1"/>
  <c r="G8" i="34"/>
  <c r="G14" i="34" l="1"/>
  <c r="G15" i="34"/>
  <c r="F14" i="34"/>
  <c r="N8" i="34"/>
</calcChain>
</file>

<file path=xl/sharedStrings.xml><?xml version="1.0" encoding="utf-8"?>
<sst xmlns="http://schemas.openxmlformats.org/spreadsheetml/2006/main" count="1049" uniqueCount="186">
  <si>
    <t xml:space="preserve">ÍNDEX GENERAL 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</si>
  <si>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</si>
  <si>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</si>
  <si>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</si>
  <si>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</si>
  <si>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</si>
  <si>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</si>
  <si>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</si>
  <si>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</si>
  <si>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</si>
  <si>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</si>
  <si>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</si>
  <si>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</si>
  <si>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</si>
  <si>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</si>
  <si>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</si>
  <si>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</si>
  <si>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</si>
  <si>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</si>
  <si>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</si>
  <si>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</si>
  <si>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</si>
  <si>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</si>
  <si>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</si>
  <si>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</si>
  <si>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</si>
  <si>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</si>
  <si>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</si>
  <si>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</si>
  <si>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</si>
  <si>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</si>
  <si>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31.-</t>
  </si>
  <si>
    <t>32.-</t>
  </si>
  <si>
    <t>Gener</t>
  </si>
  <si>
    <t>Febrer</t>
  </si>
  <si>
    <t>Març</t>
  </si>
  <si>
    <t>Abril</t>
  </si>
  <si>
    <t>Maig</t>
  </si>
  <si>
    <t>Juny</t>
  </si>
  <si>
    <t xml:space="preserve">Juliol </t>
  </si>
  <si>
    <t>Agost</t>
  </si>
  <si>
    <t>Setembre</t>
  </si>
  <si>
    <t>Octubre</t>
  </si>
  <si>
    <t>Novembre</t>
  </si>
  <si>
    <t>Desembre</t>
  </si>
  <si>
    <t>Total any</t>
  </si>
  <si>
    <t>Suma període</t>
  </si>
  <si>
    <t>Índex anual</t>
  </si>
  <si>
    <t xml:space="preserve">Índex mig </t>
  </si>
  <si>
    <t>Índex mig període= Suma dels índexs mensuals del període / N. mesos del període</t>
  </si>
  <si>
    <t>% Dif anys =( Índex any - Índex any anterior) * 100 / Índex any anterior</t>
  </si>
  <si>
    <t>Enero</t>
  </si>
  <si>
    <t>Febrero</t>
  </si>
  <si>
    <t>Marzo</t>
  </si>
  <si>
    <t>Mayo</t>
  </si>
  <si>
    <t>Junio</t>
  </si>
  <si>
    <t>Julio</t>
  </si>
  <si>
    <t>Agosto</t>
  </si>
  <si>
    <t>Septiembre</t>
  </si>
  <si>
    <t>Noviembre</t>
  </si>
  <si>
    <t>Diciembre</t>
  </si>
  <si>
    <t>Anual</t>
  </si>
  <si>
    <t>General</t>
  </si>
  <si>
    <t>Industria</t>
  </si>
  <si>
    <t>Construcción</t>
  </si>
  <si>
    <t>Hostelería</t>
  </si>
  <si>
    <t>Servicios</t>
  </si>
  <si>
    <t>Agricultura</t>
  </si>
  <si>
    <t xml:space="preserve">*Dades provisionals </t>
  </si>
  <si>
    <t>% Dif 18-19</t>
  </si>
  <si>
    <t>*Dades provisionals</t>
  </si>
  <si>
    <t>%17-18</t>
  </si>
  <si>
    <t>%18-19</t>
  </si>
  <si>
    <t>Sense autònoms</t>
  </si>
  <si>
    <t>33.-</t>
  </si>
  <si>
    <t>34.-</t>
  </si>
  <si>
    <t>% Dif 19-20</t>
  </si>
  <si>
    <t>%19-20</t>
  </si>
  <si>
    <t>Accidents de treball + Trànsit en jornada laboral + Causes Internes + Autònoms amb contingència</t>
  </si>
  <si>
    <t>Accidents de treball + Trànsit en Jornada Laboral + Causes Internes</t>
  </si>
  <si>
    <t>Només accidents de treball (sense autònoms, trànsit, ni causes internes)</t>
  </si>
  <si>
    <t>&lt; any 2019 = Accidents de treball + Trànsit en jornada laboral + Causes Internes / Per questió de codis, només estan els treballadors de règim general</t>
  </si>
  <si>
    <t>Índex anual = N. A.T. * 100.000 / Plantilla  mitja activa - inclosa amb contingència i sense- (Règ. Gral., Agrari, Llar, Mar i Autònoms)</t>
  </si>
  <si>
    <t>Índex anual = N. A.T. * 100.000 / Plantilla  mitja activa - inclosa amb contingència i sense- (Règ. Gral., Agrari, Llar, Mar)</t>
  </si>
  <si>
    <t>Inclosos Autònoms amb contingència</t>
  </si>
  <si>
    <t>Índex anual = N. A.T. * 100.000 / Plantilla  mitja activa a l'illa- inclosa amb contingència i sense- (Règ. Gral., Agrari, Llar, Mar i Autònoms)</t>
  </si>
  <si>
    <t>&lt; any 2019 = Sense autònoms amb contingència</t>
  </si>
  <si>
    <t>Autónomos</t>
  </si>
  <si>
    <t>CON CONTINGENCIA CUBIERTA TODOS REGÍMENES</t>
  </si>
  <si>
    <t>RÉGIMEN GENERAL CON CONTINGENCIA Y SIN</t>
  </si>
  <si>
    <t>Total todos Regímenes</t>
  </si>
  <si>
    <t>Inclou COVID 19</t>
  </si>
  <si>
    <t>% Dif 20-21</t>
  </si>
  <si>
    <t>A partir de 2019 : Índex anual = N. A.T. * 100.000 / Plantilla  mitja activa- només amb contingència- (Règ. Gral., Agrari, Llar, Mar i Autònoms)</t>
  </si>
  <si>
    <t>A partir de 2019 : Índex anual = N. A.T. * 100.000 / Plantilla  mitja activa- només amb contingència- (Règ. Gral., Agrari, Llar i Mar)</t>
  </si>
  <si>
    <t>Inclosos Autònoms amb contingència, però sense In Itínere</t>
  </si>
  <si>
    <t>%20-21</t>
  </si>
  <si>
    <t xml:space="preserve">Agricultura </t>
  </si>
  <si>
    <t>(Rég. Gral y Sist. Esp. Agrario)</t>
  </si>
  <si>
    <t>% Dif 21-22</t>
  </si>
  <si>
    <t>%21-22</t>
  </si>
  <si>
    <t>VARIACIÓ DE L'ACCIDENTALITAT A BALEARS 2012-2023</t>
  </si>
  <si>
    <t>VARIACIÓ DE L'ÍNDEX D'ACCIDENTALITAT A BALEARS 2012-2023</t>
  </si>
  <si>
    <t>2023*</t>
  </si>
  <si>
    <t>% Dif 22-23*</t>
  </si>
  <si>
    <t>VARIACIÓ DE L'ACCIDENTALITAT A EIVISSA 2012-2023</t>
  </si>
  <si>
    <t>VARIACIÓ DE L'ÍNDEX D'ACCIDENTALITAT A FORMENTERA 2012-2023</t>
  </si>
  <si>
    <t>%22-23</t>
  </si>
  <si>
    <t>* Dades provisionals</t>
  </si>
  <si>
    <t>Variació de l'accidentalitat a Balears amb autònoms període 2012-2024</t>
  </si>
  <si>
    <t>VARIACIÓ DE L'ACCIDENTALITAT A BALEARS 2012-2024</t>
  </si>
  <si>
    <t>Variació de l'índex d'accidentalitat a Balears amb autònoms període 2012-2024</t>
  </si>
  <si>
    <t>Variació de l'accidentalitat a Balears sense autònoms període 2012-2024</t>
  </si>
  <si>
    <t>Variació de l'índex d'accidentalitat a Balears sense autònoms període 2012-2024</t>
  </si>
  <si>
    <t>Variació de l'accidentalitat Greu a Balears període 2012-2024</t>
  </si>
  <si>
    <t>Variació de l'accidentalitat Mortal a Balears període 2012-2024</t>
  </si>
  <si>
    <t>Variació de l'accidentalitat Greu a Balears període 2012-2024 (Només Accidents de Treball)</t>
  </si>
  <si>
    <t>Variació de l'accidentalitat Mortal a Balears període 2012-2024  (Només Accidents de Treball)</t>
  </si>
  <si>
    <t>Variació de l'accidentalitat a Mallorca període 2012-2024</t>
  </si>
  <si>
    <t>Variació de l'índex d'accidentalitat a Mallorca període 2012-2024</t>
  </si>
  <si>
    <t>Variació de l'accidentalitat a Menorca període 2012-2024</t>
  </si>
  <si>
    <t>Variació de l'índex d'accidentalitat a Menorca període 2012-2024</t>
  </si>
  <si>
    <t>Variació de l'accidentalitat a Eivissa període 2012-2024</t>
  </si>
  <si>
    <t>Variació de l'índex d'accidentalitat a Eivissa període 2012-2024</t>
  </si>
  <si>
    <t>Variació de l'accidentalitat a Formentera període 2012-2024</t>
  </si>
  <si>
    <t>Variació de l'índex d'accidentalitat a Formentera període 2012-2024</t>
  </si>
  <si>
    <t>Variació de l'accidentalitat a Balears període 2012-2024 (Sector d'agricultura)</t>
  </si>
  <si>
    <t>Variació de l'índex d'accidentalitat a Balears període 2012-2024 (Sector d'agricultura)</t>
  </si>
  <si>
    <t>Variació de l'accidentalitat a Balears període 2012-2024 (Sector d'indústria)</t>
  </si>
  <si>
    <t>Variació de l'índex d'accidentalitat a Balears període 2012-2024 (Sector d'indústria)</t>
  </si>
  <si>
    <t>Variació de l'accidentalitat a Balears període 2012-2024 (Sector de construcció)</t>
  </si>
  <si>
    <t>Variació de l'índex d'accidentalitat a Balears període 2012-2024 (Sector de construcció)</t>
  </si>
  <si>
    <t>Variació de l'accidentalitat a Balears període 2012-2024 (Sector de serveis, sense hostaleria)</t>
  </si>
  <si>
    <t>Variació de l'índex d'accidentalitat a Balears període 2012-2024 (Sector de serveis, sense hostaleria)</t>
  </si>
  <si>
    <t>Variació de l'accidentalitat a Balears període 2012-2024 (Sector de hostaleria)</t>
  </si>
  <si>
    <t>Variació de l'índex d'accidentalitat a Balears període 2012-2024 (Sector de hostaleria)</t>
  </si>
  <si>
    <t>Variació de l'accidentalitat In Itínere a Balears període 2012-2024</t>
  </si>
  <si>
    <t>Variació de l'índex d'accidentalitat In Itínere a Balears període 2012-2024</t>
  </si>
  <si>
    <t>Variació de l'accidentalitat de trànsit en jornada laboral a Balears període 2012-2024</t>
  </si>
  <si>
    <t>Variació de l'índex d'accidentalitat de trànsit en jornada laboral a Balears període 2012-2024</t>
  </si>
  <si>
    <t>Variació de l'accidentalitat produïda per causes internes a Balears període 2012-2024</t>
  </si>
  <si>
    <t>Variació de l'índex d'accidentalitat produïda per causes internes a Balears període 2012-2024</t>
  </si>
  <si>
    <t>Variació de l'accidentalitat d'autònoms amb contingència coberta a Balears període 2012-2024</t>
  </si>
  <si>
    <t>Variació de l'índex d'accidentalitat d'autònoms amb contingència coberta a Balears període 2012-2024</t>
  </si>
  <si>
    <t>2024*</t>
  </si>
  <si>
    <t>% Dif 23-24*</t>
  </si>
  <si>
    <t>VARIACIÓ DE L'ACCIDENTALITAT GREU A BALEARS 2012-2024</t>
  </si>
  <si>
    <t>VARIACIÓ DE L'ÍNDEX D'ACCIDENTALITAT A BALEARS 2012-2024</t>
  </si>
  <si>
    <t>VARIACIÓ DE L'ACCIDENTALITAT MORTAL A BALEARS 2012-2024</t>
  </si>
  <si>
    <t>VARIACIÓ DE L'ACCIDENTALITAT A MALLORCA 2012-2024</t>
  </si>
  <si>
    <t>VARIACIÓ DE L'ÍNDEX D'ACCIDENTALITAT A MALLORCA 2012-2024</t>
  </si>
  <si>
    <t>VARIACIÓ DE L'ACCIDENTALITAT A MENORCA 2012-2024</t>
  </si>
  <si>
    <t>VARIACIÓ DE L'ÍNDEX D'ACCIDENTALITAT A MENORCA 2012-2024</t>
  </si>
  <si>
    <t>VARIACIÓ DE L'ÍNDEX D'ACCIDENTALITAT A EIVISSA 2012-2024</t>
  </si>
  <si>
    <t>VARIACIÓ DE L'ACCIDENTALITAT A FORMENTERA 2012-2024</t>
  </si>
  <si>
    <t>VARIACIÓ DE L'ACCIDENTALITAT A AGRICULTURA 2012-2024</t>
  </si>
  <si>
    <t>VARIACIÓ DE L'ACCIDENTALITAT A INDÚSTRIA 2012-2024</t>
  </si>
  <si>
    <t>VARIACIÓ DE L'ACCIDENTALITAT A CONSTRUCCIÓ 2012-2024</t>
  </si>
  <si>
    <t>VARIACIÓ DE L'ACCIDENTALITAT A SERVEIS (sense hostaleria) 2012-2024</t>
  </si>
  <si>
    <t>VARIACIÓ DE L'ACCIDENTALITAT A HOSTALERIA 2012-2024</t>
  </si>
  <si>
    <t>VARIACIÓ DE L'ACCIDENTALITAT DE TRÀNSIT EN JORNADA LABORAL A BALEARS 2012-2024</t>
  </si>
  <si>
    <t>VARIACIÓ DE L'ACCIDENTALITAT PER CAUSES INTERNES EN JORNADA LABORAL A BALEARS 2012-2024</t>
  </si>
  <si>
    <t>VARIACIÓ DE L'ACCIDENTALITAT D'AUTÒNOMS AMB CONTINGÈNCIA COBERTA A BALEARS 2012-2024</t>
  </si>
  <si>
    <t>Índex mig</t>
  </si>
  <si>
    <t>VARIACIÓ DE L'ÍNDEX D'ACCIDENTALITAT A BALEARS 2012-2024 (SECTOR D'AGRICULTURA)</t>
  </si>
  <si>
    <t xml:space="preserve">VARIACIÓ DE L'ÍNDEX D'ACCIDENTALITAT A BALEARS 2012-2024 (SECTOR D'INDÚSTRIA) </t>
  </si>
  <si>
    <t>VARIACIÓ DE L'ÍNDEX D'ACCIDENTALITAT A CONSTRUCCIÓ 2012-2024</t>
  </si>
  <si>
    <t xml:space="preserve">VARIACIÓ DE L'ÍNDEX D'ACCIDENTALITAT A BALEARS 2012-2024 (SECTOR D'HOSTALERIA) </t>
  </si>
  <si>
    <t>VARIACIÓ DE L'ÍNDEX D'ACCIDENTALITAT DE TRÀNSIT EN JORNADA LABORAL A BALEARS 2012-2024</t>
  </si>
  <si>
    <t>VARIACIÓ DE L'ÍNDEX D'ACCIDENTALITAT PER CAUSES INTERNES EN JORNADA LABORAL A BALEARS 2012-2024</t>
  </si>
  <si>
    <t>VARIACIÓ DE L'ÍNDEX D'ACCIDENTALITAT D'AUTÒNOMS AMB CONTINGÈNCIA COBERTA A BALEARS 2012-2024</t>
  </si>
  <si>
    <t>VARIACIÓ DE L'ÍNDEX D'ACCIDENTALITAT A SERVEIS (sense hostaleria) 2012-2024</t>
  </si>
  <si>
    <t>PERÍODE DESEMBRE</t>
  </si>
  <si>
    <t>A partir de l'any 2019 = Accidents de treball + Trànsit en jornada laboral + Causes internes + Autònoms (1)</t>
  </si>
  <si>
    <t>(1) : Entrada en vigor l'1 de gener de 2019 del  R. Decret-llei 28/2018, de 28 de desembre</t>
  </si>
  <si>
    <t>Índex anual (2)  = N. A.T. * 100.000 / Plantilla  mitja activa del sector -només amb contingència- (Règ. Gral., Agrari, Llar, Mar i Autònoms)</t>
  </si>
  <si>
    <t>(2): A partir de 2019 només plantilla activa amb contingència. Anys anteriors, plantilla amb contingència i sense.</t>
  </si>
  <si>
    <t>VARIACIÓ DE L'ACCIDENTALITAT IN ITINERE A BALEARS 2012-2024</t>
  </si>
  <si>
    <t>Índex anual (1)  = N. A.T. * 100.000 / Plantilla  mitja activa general -només amb contingència- (Règ. Gral., Agrari, Llar, Mar i Autònoms)</t>
  </si>
  <si>
    <t>VARIACIÓ DE L'ÍNDEX D'ACCIDENTALITAT IN ITINERE A BALEARS 2012-2024</t>
  </si>
  <si>
    <t>(1): A partir de 2019 només plantilla activa amb contingència. Anys anteriors, plantilla amb contingència i sense.</t>
  </si>
  <si>
    <t>A partir de l'any 2019 = Inclosos Autònoms amb contingència (1)</t>
  </si>
  <si>
    <t xml:space="preserve"> </t>
  </si>
  <si>
    <t>Índex anual (2)  = N. A.T. * 100.000 / Plantilla  mitja activa general -només amb contingència- (Règ. Gral., Agrari, Llar, Mar i Autònoms)</t>
  </si>
  <si>
    <t>Accidents de treball + Trànsit en jornada laboral + Causes Internes (Només Autònoms amb contingència)(1)</t>
  </si>
  <si>
    <t xml:space="preserve">Índex anual (2)  = N. A.T. * 100.000 / Plantilla  mitja activa -només Autònoms amb contingència-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</si>
</sst>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0_ ;\-0\ "/>
  </numFmts>
  <fonts count="31" x14ac:knownFonts="1">
    <font>
      <sz val="11"/>
      <name val="Times New Roman"/>
    </font>
    <font>
      <sz val="11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3"/>
      <name val="Times New Roman"/>
      <family val="1"/>
    </font>
    <font>
      <sz val="11"/>
      <name val="Noto Sans"/>
      <family val="2"/>
      <charset val="1"/>
    </font>
    <font>
      <b/>
      <sz val="11"/>
      <name val="Noto Sans"/>
      <family val="2"/>
      <charset val="1"/>
    </font>
    <font>
      <b/>
      <sz val="10"/>
      <name val="Noto Sans"/>
      <family val="2"/>
      <charset val="1"/>
    </font>
    <font>
      <sz val="10"/>
      <name val="Noto Sans"/>
      <family val="2"/>
      <charset val="1"/>
    </font>
    <font>
      <sz val="11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Noto Sans"/>
      <family val="2"/>
      <charset val="1"/>
    </font>
    <font>
      <b/>
      <sz val="10"/>
      <color theme="1"/>
      <name val="Noto Sans"/>
      <family val="2"/>
      <charset val="1"/>
    </font>
    <font>
      <b/>
      <sz val="10"/>
      <color theme="3"/>
      <name val="Noto Sans"/>
      <family val="2"/>
      <charset val="1"/>
    </font>
    <font>
      <sz val="10"/>
      <color theme="1"/>
      <name val="Noto Sans"/>
      <family val="2"/>
      <charset val="1"/>
    </font>
    <font>
      <i/>
      <sz val="10"/>
      <color rgb="FF7F7F7F"/>
      <name val="Noto Sans"/>
      <family val="2"/>
      <charset val="1"/>
    </font>
    <font>
      <b/>
      <i/>
      <sz val="10"/>
      <name val="Noto Sans"/>
      <family val="2"/>
      <charset val="1"/>
    </font>
    <font>
      <i/>
      <sz val="10"/>
      <color rgb="FFFF0000"/>
      <name val="Noto Sans"/>
      <family val="2"/>
      <charset val="1"/>
    </font>
    <font>
      <b/>
      <sz val="10"/>
      <color theme="1"/>
      <name val="Noto Sans"/>
      <family val="2"/>
    </font>
    <font>
      <i/>
      <sz val="10"/>
      <name val="Noto Sans"/>
      <family val="2"/>
    </font>
    <font>
      <b/>
      <sz val="10"/>
      <name val="Noto Sans"/>
      <family val="2"/>
    </font>
    <font>
      <sz val="8"/>
      <name val="Times New Roman"/>
      <family val="1"/>
    </font>
    <font>
      <b/>
      <i/>
      <sz val="10"/>
      <name val="Noto Sans"/>
      <family val="2"/>
    </font>
    <font>
      <i/>
      <sz val="11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gray0625">
        <fgColor theme="6" tint="0.59996337778862885"/>
        <bgColor rgb="FFFFFFCC"/>
      </patternFill>
    </fill>
  </fills>
  <borders count="3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medium">
        <color indexed="64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medium">
        <color indexed="64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double">
        <color rgb="FF3F3F3F"/>
      </top>
      <bottom style="double">
        <color rgb="FFFF8001"/>
      </bottom>
      <diagonal/>
    </border>
    <border>
      <left style="hair">
        <color indexed="64"/>
      </left>
      <right style="hair">
        <color indexed="64"/>
      </right>
      <top/>
      <bottom style="double">
        <color rgb="FFFF8001"/>
      </bottom>
      <diagonal/>
    </border>
    <border>
      <left style="hair">
        <color rgb="FF3F3F3F"/>
      </left>
      <right style="hair">
        <color rgb="FF3F3F3F"/>
      </right>
      <top style="double">
        <color rgb="FF3F3F3F"/>
      </top>
      <bottom style="double">
        <color theme="4"/>
      </bottom>
      <diagonal/>
    </border>
    <border>
      <left style="hair">
        <color rgb="FF3F3F3F"/>
      </left>
      <right style="hair">
        <color rgb="FF3F3F3F"/>
      </right>
      <top style="thin">
        <color theme="4"/>
      </top>
      <bottom style="double">
        <color theme="4"/>
      </bottom>
      <diagonal/>
    </border>
    <border>
      <left style="hair">
        <color rgb="FF3F3F3F"/>
      </left>
      <right style="hair">
        <color rgb="FF3F3F3F"/>
      </right>
      <top/>
      <bottom style="medium">
        <color theme="4" tint="0.39997558519241921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 style="hair">
        <color rgb="FF3F3F3F"/>
      </left>
      <right/>
      <top style="double">
        <color rgb="FF3F3F3F"/>
      </top>
      <bottom style="double">
        <color theme="4"/>
      </bottom>
      <diagonal/>
    </border>
    <border>
      <left style="hair">
        <color rgb="FF3F3F3F"/>
      </left>
      <right/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ck">
        <color theme="3" tint="0.39994506668294322"/>
      </left>
      <right style="hair">
        <color rgb="FF3F3F3F"/>
      </right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 style="hair">
        <color rgb="FF3F3F3F"/>
      </right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/>
      <top/>
      <bottom/>
      <diagonal/>
    </border>
    <border>
      <left style="hair">
        <color indexed="64"/>
      </left>
      <right/>
      <top style="double">
        <color rgb="FF3F3F3F"/>
      </top>
      <bottom style="double">
        <color theme="4"/>
      </bottom>
      <diagonal/>
    </border>
    <border>
      <left style="hair">
        <color indexed="64"/>
      </left>
      <right/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thick">
        <color theme="3" tint="0.39994506668294322"/>
      </left>
      <right/>
      <top style="double">
        <color rgb="FF3F3F3F"/>
      </top>
      <bottom style="double">
        <color theme="4"/>
      </bottom>
      <diagonal/>
    </border>
    <border>
      <left style="thick">
        <color theme="3" tint="0.39994506668294322"/>
      </left>
      <right/>
      <top style="thin">
        <color theme="4"/>
      </top>
      <bottom style="double">
        <color theme="4"/>
      </bottom>
      <diagonal/>
    </border>
    <border>
      <left style="hair">
        <color rgb="FF3F3F3F"/>
      </left>
      <right style="hair">
        <color indexed="64"/>
      </right>
      <top style="double">
        <color rgb="FF3F3F3F"/>
      </top>
      <bottom style="double">
        <color theme="4"/>
      </bottom>
      <diagonal/>
    </border>
    <border>
      <left style="hair">
        <color rgb="FF3F3F3F"/>
      </left>
      <right style="hair">
        <color indexed="64"/>
      </right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3" tint="0.39994506668294322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5" fillId="2" borderId="4" applyNumberFormat="0" applyAlignment="0" applyProtection="0"/>
    <xf numFmtId="0" fontId="12" fillId="3" borderId="5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</cellStyleXfs>
  <cellXfs count="107">
    <xf numFmtId="0" fontId="0" fillId="0" borderId="0" xfId="0"/>
    <xf numFmtId="3" fontId="0" fillId="0" borderId="0" xfId="0" applyNumberFormat="1" applyAlignment="1">
      <alignment vertical="center"/>
    </xf>
    <xf numFmtId="3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3" fontId="5" fillId="0" borderId="0" xfId="0" applyNumberFormat="1" applyFont="1" applyAlignment="1">
      <alignment vertical="center" wrapText="1"/>
    </xf>
    <xf numFmtId="2" fontId="0" fillId="0" borderId="0" xfId="0" applyNumberFormat="1"/>
    <xf numFmtId="4" fontId="0" fillId="0" borderId="0" xfId="0" applyNumberFormat="1"/>
    <xf numFmtId="0" fontId="5" fillId="0" borderId="0" xfId="0" applyFont="1"/>
    <xf numFmtId="4" fontId="0" fillId="0" borderId="0" xfId="0" applyNumberFormat="1" applyAlignment="1">
      <alignment vertical="center"/>
    </xf>
    <xf numFmtId="3" fontId="6" fillId="0" borderId="0" xfId="0" applyNumberFormat="1" applyFont="1" applyAlignment="1">
      <alignment vertical="center"/>
    </xf>
    <xf numFmtId="3" fontId="7" fillId="0" borderId="0" xfId="0" applyNumberFormat="1" applyFont="1" applyAlignment="1">
      <alignment vertical="center"/>
    </xf>
    <xf numFmtId="3" fontId="4" fillId="0" borderId="0" xfId="0" applyNumberFormat="1" applyFont="1" applyAlignment="1">
      <alignment vertical="center"/>
    </xf>
    <xf numFmtId="3" fontId="3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11" fillId="0" borderId="0" xfId="0" applyNumberFormat="1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8" fillId="0" borderId="0" xfId="0" applyFont="1"/>
    <xf numFmtId="0" fontId="10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11" fillId="0" borderId="0" xfId="0" applyFont="1" applyAlignment="1">
      <alignment horizontal="center"/>
    </xf>
    <xf numFmtId="3" fontId="10" fillId="0" borderId="0" xfId="0" applyNumberFormat="1" applyFont="1" applyAlignment="1">
      <alignment vertical="center" wrapText="1"/>
    </xf>
    <xf numFmtId="2" fontId="11" fillId="0" borderId="0" xfId="0" applyNumberFormat="1" applyFont="1"/>
    <xf numFmtId="4" fontId="11" fillId="0" borderId="0" xfId="0" applyNumberFormat="1" applyFont="1"/>
    <xf numFmtId="4" fontId="11" fillId="0" borderId="0" xfId="0" applyNumberFormat="1" applyFont="1" applyAlignment="1">
      <alignment vertical="center"/>
    </xf>
    <xf numFmtId="3" fontId="18" fillId="2" borderId="4" xfId="4" applyNumberFormat="1" applyFont="1" applyAlignment="1">
      <alignment horizontal="left" vertical="center"/>
    </xf>
    <xf numFmtId="165" fontId="18" fillId="2" borderId="4" xfId="4" applyNumberFormat="1" applyFont="1" applyAlignment="1">
      <alignment horizontal="center" vertical="center"/>
    </xf>
    <xf numFmtId="3" fontId="10" fillId="0" borderId="0" xfId="5" applyNumberFormat="1" applyFont="1" applyFill="1" applyBorder="1" applyAlignment="1">
      <alignment vertical="center"/>
    </xf>
    <xf numFmtId="3" fontId="10" fillId="0" borderId="0" xfId="5" applyNumberFormat="1" applyFont="1" applyFill="1" applyBorder="1" applyAlignment="1">
      <alignment horizontal="center" vertical="center"/>
    </xf>
    <xf numFmtId="165" fontId="10" fillId="4" borderId="7" xfId="1" applyNumberFormat="1" applyFont="1" applyFill="1" applyBorder="1" applyAlignment="1">
      <alignment horizontal="center" vertical="center"/>
    </xf>
    <xf numFmtId="4" fontId="20" fillId="0" borderId="2" xfId="2" applyNumberFormat="1" applyFont="1" applyAlignment="1">
      <alignment vertical="center"/>
    </xf>
    <xf numFmtId="2" fontId="21" fillId="0" borderId="12" xfId="3" applyNumberFormat="1" applyFont="1" applyBorder="1"/>
    <xf numFmtId="2" fontId="21" fillId="0" borderId="13" xfId="3" applyNumberFormat="1" applyFont="1" applyBorder="1"/>
    <xf numFmtId="3" fontId="21" fillId="0" borderId="14" xfId="7" applyNumberFormat="1" applyFont="1" applyBorder="1" applyAlignment="1">
      <alignment vertical="center"/>
    </xf>
    <xf numFmtId="3" fontId="21" fillId="0" borderId="15" xfId="7" applyNumberFormat="1" applyFont="1" applyBorder="1" applyAlignment="1">
      <alignment vertical="center"/>
    </xf>
    <xf numFmtId="3" fontId="19" fillId="0" borderId="15" xfId="7" applyNumberFormat="1" applyFont="1" applyBorder="1" applyAlignment="1">
      <alignment vertical="center"/>
    </xf>
    <xf numFmtId="3" fontId="20" fillId="0" borderId="16" xfId="2" applyNumberFormat="1" applyFont="1" applyBorder="1" applyAlignment="1">
      <alignment vertical="center"/>
    </xf>
    <xf numFmtId="3" fontId="16" fillId="0" borderId="0" xfId="6" applyNumberFormat="1" applyAlignment="1">
      <alignment vertical="center"/>
    </xf>
    <xf numFmtId="3" fontId="22" fillId="0" borderId="0" xfId="6" applyNumberFormat="1" applyFont="1" applyFill="1" applyBorder="1" applyAlignment="1">
      <alignment horizontal="right" vertical="center"/>
    </xf>
    <xf numFmtId="3" fontId="22" fillId="0" borderId="0" xfId="6" applyNumberFormat="1" applyFont="1" applyAlignment="1">
      <alignment vertical="center"/>
    </xf>
    <xf numFmtId="0" fontId="22" fillId="0" borderId="0" xfId="6" applyFont="1"/>
    <xf numFmtId="3" fontId="22" fillId="0" borderId="0" xfId="6" applyNumberFormat="1" applyFont="1" applyFill="1" applyBorder="1" applyAlignment="1">
      <alignment horizontal="left" vertical="center"/>
    </xf>
    <xf numFmtId="3" fontId="24" fillId="0" borderId="0" xfId="6" applyNumberFormat="1" applyFont="1" applyFill="1" applyBorder="1" applyAlignment="1">
      <alignment horizontal="left" vertical="center"/>
    </xf>
    <xf numFmtId="3" fontId="11" fillId="0" borderId="0" xfId="0" applyNumberFormat="1" applyFont="1"/>
    <xf numFmtId="0" fontId="10" fillId="0" borderId="0" xfId="0" applyFont="1" applyAlignment="1">
      <alignment horizontal="right"/>
    </xf>
    <xf numFmtId="2" fontId="23" fillId="0" borderId="1" xfId="0" applyNumberFormat="1" applyFont="1" applyBorder="1"/>
    <xf numFmtId="0" fontId="10" fillId="0" borderId="0" xfId="1" applyNumberFormat="1" applyFont="1" applyAlignment="1">
      <alignment vertical="center"/>
    </xf>
    <xf numFmtId="4" fontId="21" fillId="0" borderId="8" xfId="7" applyNumberFormat="1" applyFont="1" applyBorder="1" applyAlignment="1">
      <alignment vertical="center"/>
    </xf>
    <xf numFmtId="4" fontId="21" fillId="0" borderId="9" xfId="7" applyNumberFormat="1" applyFont="1" applyBorder="1" applyAlignment="1">
      <alignment vertical="center"/>
    </xf>
    <xf numFmtId="4" fontId="21" fillId="0" borderId="10" xfId="7" applyNumberFormat="1" applyFont="1" applyBorder="1" applyAlignment="1">
      <alignment vertical="center"/>
    </xf>
    <xf numFmtId="4" fontId="21" fillId="0" borderId="11" xfId="7" applyNumberFormat="1" applyFont="1" applyBorder="1" applyAlignment="1">
      <alignment vertical="center"/>
    </xf>
    <xf numFmtId="4" fontId="19" fillId="0" borderId="10" xfId="7" applyNumberFormat="1" applyFont="1" applyBorder="1" applyAlignment="1">
      <alignment vertical="center"/>
    </xf>
    <xf numFmtId="4" fontId="19" fillId="0" borderId="11" xfId="7" applyNumberFormat="1" applyFont="1" applyBorder="1" applyAlignment="1">
      <alignment vertical="center"/>
    </xf>
    <xf numFmtId="2" fontId="23" fillId="0" borderId="0" xfId="0" applyNumberFormat="1" applyFont="1"/>
    <xf numFmtId="4" fontId="25" fillId="0" borderId="11" xfId="7" applyNumberFormat="1" applyFont="1" applyBorder="1" applyAlignment="1">
      <alignment vertical="center"/>
    </xf>
    <xf numFmtId="165" fontId="18" fillId="2" borderId="17" xfId="4" applyNumberFormat="1" applyFont="1" applyBorder="1" applyAlignment="1">
      <alignment horizontal="center" vertical="center"/>
    </xf>
    <xf numFmtId="3" fontId="21" fillId="0" borderId="18" xfId="7" applyNumberFormat="1" applyFont="1" applyBorder="1" applyAlignment="1">
      <alignment vertical="center"/>
    </xf>
    <xf numFmtId="3" fontId="21" fillId="0" borderId="19" xfId="7" applyNumberFormat="1" applyFont="1" applyBorder="1" applyAlignment="1">
      <alignment vertical="center"/>
    </xf>
    <xf numFmtId="3" fontId="19" fillId="0" borderId="19" xfId="7" applyNumberFormat="1" applyFont="1" applyBorder="1" applyAlignment="1">
      <alignment vertical="center"/>
    </xf>
    <xf numFmtId="165" fontId="18" fillId="2" borderId="20" xfId="4" applyNumberFormat="1" applyFont="1" applyBorder="1" applyAlignment="1">
      <alignment horizontal="center" vertical="center"/>
    </xf>
    <xf numFmtId="3" fontId="21" fillId="0" borderId="21" xfId="7" applyNumberFormat="1" applyFont="1" applyBorder="1" applyAlignment="1">
      <alignment vertical="center"/>
    </xf>
    <xf numFmtId="3" fontId="21" fillId="0" borderId="22" xfId="7" applyNumberFormat="1" applyFont="1" applyBorder="1" applyAlignment="1">
      <alignment vertical="center"/>
    </xf>
    <xf numFmtId="3" fontId="19" fillId="0" borderId="22" xfId="7" applyNumberFormat="1" applyFont="1" applyBorder="1" applyAlignment="1">
      <alignment vertical="center"/>
    </xf>
    <xf numFmtId="3" fontId="22" fillId="0" borderId="23" xfId="6" applyNumberFormat="1" applyFont="1" applyFill="1" applyBorder="1" applyAlignment="1">
      <alignment horizontal="left" vertical="center"/>
    </xf>
    <xf numFmtId="4" fontId="21" fillId="0" borderId="24" xfId="7" applyNumberFormat="1" applyFont="1" applyBorder="1" applyAlignment="1">
      <alignment vertical="center"/>
    </xf>
    <xf numFmtId="4" fontId="21" fillId="0" borderId="25" xfId="7" applyNumberFormat="1" applyFont="1" applyBorder="1" applyAlignment="1">
      <alignment vertical="center"/>
    </xf>
    <xf numFmtId="4" fontId="19" fillId="0" borderId="25" xfId="7" applyNumberFormat="1" applyFont="1" applyBorder="1" applyAlignment="1">
      <alignment vertical="center"/>
    </xf>
    <xf numFmtId="4" fontId="21" fillId="0" borderId="26" xfId="7" applyNumberFormat="1" applyFont="1" applyBorder="1" applyAlignment="1">
      <alignment vertical="center"/>
    </xf>
    <xf numFmtId="4" fontId="21" fillId="0" borderId="27" xfId="7" applyNumberFormat="1" applyFont="1" applyBorder="1" applyAlignment="1">
      <alignment vertical="center"/>
    </xf>
    <xf numFmtId="4" fontId="19" fillId="0" borderId="27" xfId="7" applyNumberFormat="1" applyFont="1" applyBorder="1" applyAlignment="1">
      <alignment vertical="center"/>
    </xf>
    <xf numFmtId="3" fontId="26" fillId="0" borderId="0" xfId="6" applyNumberFormat="1" applyFont="1" applyFill="1" applyBorder="1" applyAlignment="1">
      <alignment horizontal="left" vertical="center"/>
    </xf>
    <xf numFmtId="4" fontId="21" fillId="0" borderId="28" xfId="7" applyNumberFormat="1" applyFont="1" applyBorder="1" applyAlignment="1">
      <alignment vertical="center"/>
    </xf>
    <xf numFmtId="4" fontId="21" fillId="0" borderId="29" xfId="7" applyNumberFormat="1" applyFont="1" applyBorder="1" applyAlignment="1">
      <alignment vertical="center"/>
    </xf>
    <xf numFmtId="4" fontId="19" fillId="0" borderId="29" xfId="7" applyNumberFormat="1" applyFont="1" applyBorder="1" applyAlignment="1">
      <alignment vertical="center"/>
    </xf>
    <xf numFmtId="4" fontId="25" fillId="0" borderId="27" xfId="7" applyNumberFormat="1" applyFont="1" applyBorder="1" applyAlignment="1">
      <alignment vertical="center"/>
    </xf>
    <xf numFmtId="4" fontId="21" fillId="0" borderId="30" xfId="7" applyNumberFormat="1" applyFont="1" applyBorder="1" applyAlignment="1">
      <alignment vertical="center"/>
    </xf>
    <xf numFmtId="4" fontId="21" fillId="0" borderId="31" xfId="7" applyNumberFormat="1" applyFont="1" applyBorder="1" applyAlignment="1">
      <alignment vertical="center"/>
    </xf>
    <xf numFmtId="4" fontId="19" fillId="0" borderId="31" xfId="7" applyNumberFormat="1" applyFont="1" applyBorder="1" applyAlignment="1">
      <alignment vertical="center"/>
    </xf>
    <xf numFmtId="3" fontId="10" fillId="5" borderId="0" xfId="5" applyNumberFormat="1" applyFont="1" applyFill="1" applyBorder="1" applyAlignment="1">
      <alignment vertical="center"/>
    </xf>
    <xf numFmtId="0" fontId="22" fillId="0" borderId="35" xfId="6" applyFont="1" applyBorder="1"/>
    <xf numFmtId="2" fontId="11" fillId="0" borderId="0" xfId="0" applyNumberFormat="1" applyFont="1" applyAlignment="1">
      <alignment horizontal="center"/>
    </xf>
    <xf numFmtId="0" fontId="27" fillId="0" borderId="0" xfId="0" applyFont="1"/>
    <xf numFmtId="2" fontId="23" fillId="0" borderId="36" xfId="0" applyNumberFormat="1" applyFont="1" applyBorder="1"/>
    <xf numFmtId="2" fontId="10" fillId="0" borderId="1" xfId="0" applyNumberFormat="1" applyFont="1" applyBorder="1"/>
    <xf numFmtId="1" fontId="21" fillId="0" borderId="30" xfId="7" applyNumberFormat="1" applyFont="1" applyBorder="1" applyAlignment="1">
      <alignment vertical="center"/>
    </xf>
    <xf numFmtId="1" fontId="21" fillId="0" borderId="31" xfId="7" applyNumberFormat="1" applyFont="1" applyBorder="1" applyAlignment="1">
      <alignment vertical="center"/>
    </xf>
    <xf numFmtId="1" fontId="19" fillId="0" borderId="31" xfId="7" applyNumberFormat="1" applyFont="1" applyBorder="1" applyAlignment="1">
      <alignment vertical="center"/>
    </xf>
    <xf numFmtId="4" fontId="25" fillId="0" borderId="9" xfId="7" applyNumberFormat="1" applyFont="1" applyBorder="1" applyAlignment="1">
      <alignment vertical="center"/>
    </xf>
    <xf numFmtId="0" fontId="8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3" fontId="25" fillId="0" borderId="14" xfId="7" applyNumberFormat="1" applyFont="1" applyBorder="1" applyAlignment="1">
      <alignment vertical="center"/>
    </xf>
    <xf numFmtId="3" fontId="27" fillId="0" borderId="0" xfId="0" applyNumberFormat="1" applyFont="1" applyAlignment="1">
      <alignment vertical="center"/>
    </xf>
    <xf numFmtId="4" fontId="19" fillId="0" borderId="0" xfId="7" applyNumberFormat="1" applyFont="1" applyBorder="1" applyAlignment="1">
      <alignment vertical="center"/>
    </xf>
    <xf numFmtId="3" fontId="5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3" fontId="10" fillId="5" borderId="0" xfId="5" applyNumberFormat="1" applyFont="1" applyFill="1" applyBorder="1" applyAlignment="1">
      <alignment horizontal="center" vertical="center"/>
    </xf>
    <xf numFmtId="0" fontId="27" fillId="0" borderId="32" xfId="0" applyFont="1" applyBorder="1" applyAlignment="1">
      <alignment horizontal="center"/>
    </xf>
    <xf numFmtId="0" fontId="27" fillId="0" borderId="33" xfId="0" applyFont="1" applyBorder="1" applyAlignment="1">
      <alignment horizontal="center"/>
    </xf>
    <xf numFmtId="0" fontId="27" fillId="0" borderId="34" xfId="0" applyFont="1" applyBorder="1" applyAlignment="1">
      <alignment horizontal="center"/>
    </xf>
  </cellXfs>
  <cellStyles count="8">
    <cellStyle name="Celda de comprobación" xfId="4" builtinId="23"/>
    <cellStyle name="Celda vinculada" xfId="3" builtinId="24"/>
    <cellStyle name="Millares" xfId="1" builtinId="3"/>
    <cellStyle name="Normal" xfId="0" builtinId="0"/>
    <cellStyle name="Notas" xfId="5" builtinId="10"/>
    <cellStyle name="Texto explicativo" xfId="6" builtinId="53"/>
    <cellStyle name="Título 3" xfId="2" builtinId="18"/>
    <cellStyle name="Total" xfId="7" builtinId="25"/>
  </cellStyles>
  <dxfs count="0"/>
  <tableStyles count="0" defaultTableStyle="TableStyleMedium9" defaultPivotStyle="PivotStyleLight16"/>
  <colors>
    <mruColors>
      <color rgb="FF485925"/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externalLink" Target="externalLinks/externalLink5.xml"/><Relationship Id="rId47" Type="http://schemas.openxmlformats.org/officeDocument/2006/relationships/externalLink" Target="externalLinks/externalLink10.xml"/><Relationship Id="rId63" Type="http://schemas.openxmlformats.org/officeDocument/2006/relationships/externalLink" Target="externalLinks/externalLink26.xml"/><Relationship Id="rId68" Type="http://schemas.openxmlformats.org/officeDocument/2006/relationships/externalLink" Target="externalLinks/externalLink31.xml"/><Relationship Id="rId84" Type="http://schemas.openxmlformats.org/officeDocument/2006/relationships/externalLink" Target="externalLinks/externalLink47.xml"/><Relationship Id="rId89" Type="http://schemas.openxmlformats.org/officeDocument/2006/relationships/externalLink" Target="externalLinks/externalLink52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externalLink" Target="externalLinks/externalLink16.xml"/><Relationship Id="rId58" Type="http://schemas.openxmlformats.org/officeDocument/2006/relationships/externalLink" Target="externalLinks/externalLink21.xml"/><Relationship Id="rId74" Type="http://schemas.openxmlformats.org/officeDocument/2006/relationships/externalLink" Target="externalLinks/externalLink37.xml"/><Relationship Id="rId79" Type="http://schemas.openxmlformats.org/officeDocument/2006/relationships/externalLink" Target="externalLinks/externalLink42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53.xml"/><Relationship Id="rId95" Type="http://schemas.openxmlformats.org/officeDocument/2006/relationships/externalLink" Target="externalLinks/externalLink58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externalLink" Target="externalLinks/externalLink6.xml"/><Relationship Id="rId48" Type="http://schemas.openxmlformats.org/officeDocument/2006/relationships/externalLink" Target="externalLinks/externalLink11.xml"/><Relationship Id="rId64" Type="http://schemas.openxmlformats.org/officeDocument/2006/relationships/externalLink" Target="externalLinks/externalLink27.xml"/><Relationship Id="rId69" Type="http://schemas.openxmlformats.org/officeDocument/2006/relationships/externalLink" Target="externalLinks/externalLink32.xml"/><Relationship Id="rId80" Type="http://schemas.openxmlformats.org/officeDocument/2006/relationships/externalLink" Target="externalLinks/externalLink43.xml"/><Relationship Id="rId85" Type="http://schemas.openxmlformats.org/officeDocument/2006/relationships/externalLink" Target="externalLinks/externalLink48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46" Type="http://schemas.openxmlformats.org/officeDocument/2006/relationships/externalLink" Target="externalLinks/externalLink9.xml"/><Relationship Id="rId59" Type="http://schemas.openxmlformats.org/officeDocument/2006/relationships/externalLink" Target="externalLinks/externalLink22.xml"/><Relationship Id="rId67" Type="http://schemas.openxmlformats.org/officeDocument/2006/relationships/externalLink" Target="externalLinks/externalLink30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4.xml"/><Relationship Id="rId54" Type="http://schemas.openxmlformats.org/officeDocument/2006/relationships/externalLink" Target="externalLinks/externalLink17.xml"/><Relationship Id="rId62" Type="http://schemas.openxmlformats.org/officeDocument/2006/relationships/externalLink" Target="externalLinks/externalLink25.xml"/><Relationship Id="rId70" Type="http://schemas.openxmlformats.org/officeDocument/2006/relationships/externalLink" Target="externalLinks/externalLink33.xml"/><Relationship Id="rId75" Type="http://schemas.openxmlformats.org/officeDocument/2006/relationships/externalLink" Target="externalLinks/externalLink38.xml"/><Relationship Id="rId83" Type="http://schemas.openxmlformats.org/officeDocument/2006/relationships/externalLink" Target="externalLinks/externalLink46.xml"/><Relationship Id="rId88" Type="http://schemas.openxmlformats.org/officeDocument/2006/relationships/externalLink" Target="externalLinks/externalLink51.xml"/><Relationship Id="rId91" Type="http://schemas.openxmlformats.org/officeDocument/2006/relationships/externalLink" Target="externalLinks/externalLink54.xml"/><Relationship Id="rId96" Type="http://schemas.openxmlformats.org/officeDocument/2006/relationships/externalLink" Target="externalLinks/externalLink5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2.xml"/><Relationship Id="rId57" Type="http://schemas.openxmlformats.org/officeDocument/2006/relationships/externalLink" Target="externalLinks/externalLink20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7.xml"/><Relationship Id="rId52" Type="http://schemas.openxmlformats.org/officeDocument/2006/relationships/externalLink" Target="externalLinks/externalLink15.xml"/><Relationship Id="rId60" Type="http://schemas.openxmlformats.org/officeDocument/2006/relationships/externalLink" Target="externalLinks/externalLink23.xml"/><Relationship Id="rId65" Type="http://schemas.openxmlformats.org/officeDocument/2006/relationships/externalLink" Target="externalLinks/externalLink28.xml"/><Relationship Id="rId73" Type="http://schemas.openxmlformats.org/officeDocument/2006/relationships/externalLink" Target="externalLinks/externalLink36.xml"/><Relationship Id="rId78" Type="http://schemas.openxmlformats.org/officeDocument/2006/relationships/externalLink" Target="externalLinks/externalLink41.xml"/><Relationship Id="rId81" Type="http://schemas.openxmlformats.org/officeDocument/2006/relationships/externalLink" Target="externalLinks/externalLink44.xml"/><Relationship Id="rId86" Type="http://schemas.openxmlformats.org/officeDocument/2006/relationships/externalLink" Target="externalLinks/externalLink49.xml"/><Relationship Id="rId94" Type="http://schemas.openxmlformats.org/officeDocument/2006/relationships/externalLink" Target="externalLinks/externalLink57.xml"/><Relationship Id="rId99" Type="http://schemas.openxmlformats.org/officeDocument/2006/relationships/styles" Target="styles.xml"/><Relationship Id="rId10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externalLink" Target="externalLinks/externalLink2.xml"/><Relationship Id="rId34" Type="http://schemas.openxmlformats.org/officeDocument/2006/relationships/worksheet" Target="worksheets/sheet34.xml"/><Relationship Id="rId50" Type="http://schemas.openxmlformats.org/officeDocument/2006/relationships/externalLink" Target="externalLinks/externalLink13.xml"/><Relationship Id="rId55" Type="http://schemas.openxmlformats.org/officeDocument/2006/relationships/externalLink" Target="externalLinks/externalLink18.xml"/><Relationship Id="rId76" Type="http://schemas.openxmlformats.org/officeDocument/2006/relationships/externalLink" Target="externalLinks/externalLink39.xml"/><Relationship Id="rId97" Type="http://schemas.openxmlformats.org/officeDocument/2006/relationships/externalLink" Target="externalLinks/externalLink60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34.xml"/><Relationship Id="rId92" Type="http://schemas.openxmlformats.org/officeDocument/2006/relationships/externalLink" Target="externalLinks/externalLink55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externalLink" Target="externalLinks/externalLink3.xml"/><Relationship Id="rId45" Type="http://schemas.openxmlformats.org/officeDocument/2006/relationships/externalLink" Target="externalLinks/externalLink8.xml"/><Relationship Id="rId66" Type="http://schemas.openxmlformats.org/officeDocument/2006/relationships/externalLink" Target="externalLinks/externalLink29.xml"/><Relationship Id="rId87" Type="http://schemas.openxmlformats.org/officeDocument/2006/relationships/externalLink" Target="externalLinks/externalLink50.xml"/><Relationship Id="rId61" Type="http://schemas.openxmlformats.org/officeDocument/2006/relationships/externalLink" Target="externalLinks/externalLink24.xml"/><Relationship Id="rId82" Type="http://schemas.openxmlformats.org/officeDocument/2006/relationships/externalLink" Target="externalLinks/externalLink4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externalLink" Target="externalLinks/externalLink19.xml"/><Relationship Id="rId77" Type="http://schemas.openxmlformats.org/officeDocument/2006/relationships/externalLink" Target="externalLinks/externalLink40.xml"/><Relationship Id="rId100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4.xml"/><Relationship Id="rId72" Type="http://schemas.openxmlformats.org/officeDocument/2006/relationships/externalLink" Target="externalLinks/externalLink35.xml"/><Relationship Id="rId93" Type="http://schemas.openxmlformats.org/officeDocument/2006/relationships/externalLink" Target="externalLinks/externalLink56.xml"/><Relationship Id="rId98" Type="http://schemas.openxmlformats.org/officeDocument/2006/relationships/theme" Target="theme/theme1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2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3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4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5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7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8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9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0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1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2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3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4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5.xml"/></Relationships>
</file>

<file path=xl/charts/_rels/chart3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6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7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8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9.xml"/></Relationships>
</file>

<file path=xl/charts/_rels/chart4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0.xml"/></Relationships>
</file>

<file path=xl/charts/_rels/chart4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1.xml"/></Relationships>
</file>

<file path=xl/charts/_rels/chart4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2.xml"/></Relationships>
</file>

<file path=xl/charts/_rels/chart4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3.xml"/></Relationships>
</file>

<file path=xl/charts/_rels/chart4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4.xml"/></Relationships>
</file>

<file path=xl/charts/_rels/chart4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5.xml"/></Relationships>
</file>

<file path=xl/charts/_rels/chart4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6.xml"/></Relationships>
</file>

<file path=xl/charts/_rels/chart4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7.xml"/></Relationships>
</file>

<file path=xl/charts/_rels/chart4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5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9.xml"/></Relationships>
</file>

<file path=xl/charts/_rels/chart5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0.xml"/></Relationships>
</file>

<file path=xl/charts/_rels/chart5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1.xml"/></Relationships>
</file>

<file path=xl/charts/_rels/chart5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2.xml"/></Relationships>
</file>

<file path=xl/charts/_rels/chart5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3.xml"/></Relationships>
</file>

<file path=xl/charts/_rels/chart5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4.xml"/></Relationships>
</file>

<file path=xl/charts/_rels/chart5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5.xml"/></Relationships>
</file>

<file path=xl/charts/_rels/chart5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6.xml"/></Relationships>
</file>

<file path=xl/charts/_rels/chart5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7.xml"/></Relationships>
</file>

<file path=xl/charts/_rels/chart5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6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9.xml"/></Relationships>
</file>

<file path=xl/charts/_rels/chart6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0.xml"/></Relationships>
</file>

<file path=xl/charts/_rels/chart6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1.xml"/></Relationships>
</file>

<file path=xl/charts/_rels/chart6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2.xml"/></Relationships>
</file>

<file path=xl/charts/_rels/chart6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3.xml"/></Relationships>
</file>

<file path=xl/charts/_rels/chart6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4.xml"/></Relationships>
</file>

<file path=xl/charts/_rels/chart6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5.xml"/></Relationships>
</file>

<file path=xl/charts/_rels/chart6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6.xml"/></Relationships>
</file>

<file path=xl/charts/_rels/chart6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BALEARS PER MESOS 2012-2024*</a:t>
            </a:r>
          </a:p>
        </c:rich>
      </c:tx>
      <c:layout>
        <c:manualLayout>
          <c:xMode val="edge"/>
          <c:yMode val="edge"/>
          <c:x val="0.14075117126345976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TOTAL!$G$5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TOTAL!$G$6:$G$17</c:f>
              <c:numCache>
                <c:formatCode>#,##0</c:formatCode>
                <c:ptCount val="12"/>
                <c:pt idx="0">
                  <c:v>848</c:v>
                </c:pt>
                <c:pt idx="1">
                  <c:v>866</c:v>
                </c:pt>
                <c:pt idx="2">
                  <c:v>935</c:v>
                </c:pt>
                <c:pt idx="3">
                  <c:v>863</c:v>
                </c:pt>
                <c:pt idx="4">
                  <c:v>1135</c:v>
                </c:pt>
                <c:pt idx="5">
                  <c:v>1331</c:v>
                </c:pt>
                <c:pt idx="6">
                  <c:v>1402</c:v>
                </c:pt>
                <c:pt idx="7">
                  <c:v>1536</c:v>
                </c:pt>
                <c:pt idx="8">
                  <c:v>1243</c:v>
                </c:pt>
                <c:pt idx="9">
                  <c:v>1151</c:v>
                </c:pt>
                <c:pt idx="10">
                  <c:v>845</c:v>
                </c:pt>
                <c:pt idx="11">
                  <c:v>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TOTAL!$H$5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TOTAL!$H$6:$H$17</c:f>
              <c:numCache>
                <c:formatCode>#,##0</c:formatCode>
                <c:ptCount val="12"/>
                <c:pt idx="0">
                  <c:v>828</c:v>
                </c:pt>
                <c:pt idx="1">
                  <c:v>837</c:v>
                </c:pt>
                <c:pt idx="2">
                  <c:v>854</c:v>
                </c:pt>
                <c:pt idx="3">
                  <c:v>1085</c:v>
                </c:pt>
                <c:pt idx="4">
                  <c:v>1328</c:v>
                </c:pt>
                <c:pt idx="5">
                  <c:v>1344</c:v>
                </c:pt>
                <c:pt idx="6">
                  <c:v>1634</c:v>
                </c:pt>
                <c:pt idx="7">
                  <c:v>1543</c:v>
                </c:pt>
                <c:pt idx="8">
                  <c:v>1285</c:v>
                </c:pt>
                <c:pt idx="9">
                  <c:v>1217</c:v>
                </c:pt>
                <c:pt idx="10">
                  <c:v>779</c:v>
                </c:pt>
                <c:pt idx="11">
                  <c:v>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TOTAL!$I$5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TOTAL!$I$6:$I$17</c:f>
              <c:numCache>
                <c:formatCode>#,##0</c:formatCode>
                <c:ptCount val="12"/>
                <c:pt idx="0">
                  <c:v>814</c:v>
                </c:pt>
                <c:pt idx="1">
                  <c:v>915</c:v>
                </c:pt>
                <c:pt idx="2">
                  <c:v>1124</c:v>
                </c:pt>
                <c:pt idx="3">
                  <c:v>1101</c:v>
                </c:pt>
                <c:pt idx="4">
                  <c:v>1429</c:v>
                </c:pt>
                <c:pt idx="5">
                  <c:v>1584</c:v>
                </c:pt>
                <c:pt idx="6">
                  <c:v>1752</c:v>
                </c:pt>
                <c:pt idx="7">
                  <c:v>1598</c:v>
                </c:pt>
                <c:pt idx="8">
                  <c:v>1553</c:v>
                </c:pt>
                <c:pt idx="9">
                  <c:v>1222</c:v>
                </c:pt>
                <c:pt idx="10">
                  <c:v>938</c:v>
                </c:pt>
                <c:pt idx="11">
                  <c:v>749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TOTAL!$J$5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TOTAL!$J$6:$J$17</c:f>
              <c:numCache>
                <c:formatCode>#,##0</c:formatCode>
                <c:ptCount val="12"/>
                <c:pt idx="0">
                  <c:v>838</c:v>
                </c:pt>
                <c:pt idx="1">
                  <c:v>1008</c:v>
                </c:pt>
                <c:pt idx="2">
                  <c:v>1286</c:v>
                </c:pt>
                <c:pt idx="3">
                  <c:v>1261</c:v>
                </c:pt>
                <c:pt idx="4">
                  <c:v>1480</c:v>
                </c:pt>
                <c:pt idx="5">
                  <c:v>1725</c:v>
                </c:pt>
                <c:pt idx="6">
                  <c:v>2027</c:v>
                </c:pt>
                <c:pt idx="7">
                  <c:v>1892</c:v>
                </c:pt>
                <c:pt idx="8">
                  <c:v>1683</c:v>
                </c:pt>
                <c:pt idx="9">
                  <c:v>1317</c:v>
                </c:pt>
                <c:pt idx="10">
                  <c:v>1008</c:v>
                </c:pt>
                <c:pt idx="11">
                  <c:v>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TOTAL!$K$5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TOTAL!$K$6:$K$17</c:f>
              <c:numCache>
                <c:formatCode>#,##0</c:formatCode>
                <c:ptCount val="12"/>
                <c:pt idx="0">
                  <c:v>952</c:v>
                </c:pt>
                <c:pt idx="1">
                  <c:v>1144</c:v>
                </c:pt>
                <c:pt idx="2">
                  <c:v>1180</c:v>
                </c:pt>
                <c:pt idx="3">
                  <c:v>1502</c:v>
                </c:pt>
                <c:pt idx="4">
                  <c:v>1834</c:v>
                </c:pt>
                <c:pt idx="5">
                  <c:v>1947</c:v>
                </c:pt>
                <c:pt idx="6">
                  <c:v>2199</c:v>
                </c:pt>
                <c:pt idx="7">
                  <c:v>2171</c:v>
                </c:pt>
                <c:pt idx="8">
                  <c:v>1955</c:v>
                </c:pt>
                <c:pt idx="9">
                  <c:v>1496</c:v>
                </c:pt>
                <c:pt idx="10">
                  <c:v>1187</c:v>
                </c:pt>
                <c:pt idx="11">
                  <c:v>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TOTAL!$L$5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TOTAL!$L$6:$L$17</c:f>
              <c:numCache>
                <c:formatCode>#,##0</c:formatCode>
                <c:ptCount val="12"/>
                <c:pt idx="0">
                  <c:v>1110</c:v>
                </c:pt>
                <c:pt idx="1">
                  <c:v>1241</c:v>
                </c:pt>
                <c:pt idx="2">
                  <c:v>1549</c:v>
                </c:pt>
                <c:pt idx="3">
                  <c:v>1393</c:v>
                </c:pt>
                <c:pt idx="4">
                  <c:v>2103</c:v>
                </c:pt>
                <c:pt idx="5">
                  <c:v>2181</c:v>
                </c:pt>
                <c:pt idx="6">
                  <c:v>2385</c:v>
                </c:pt>
                <c:pt idx="7">
                  <c:v>2270</c:v>
                </c:pt>
                <c:pt idx="8">
                  <c:v>2024</c:v>
                </c:pt>
                <c:pt idx="9">
                  <c:v>1717</c:v>
                </c:pt>
                <c:pt idx="10">
                  <c:v>1258</c:v>
                </c:pt>
                <c:pt idx="11">
                  <c:v>867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TOTAL!$M$5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TOTAL!$M$6:$M$17</c:f>
              <c:numCache>
                <c:formatCode>#,##0</c:formatCode>
                <c:ptCount val="12"/>
                <c:pt idx="0">
                  <c:v>1197</c:v>
                </c:pt>
                <c:pt idx="1">
                  <c:v>1266</c:v>
                </c:pt>
                <c:pt idx="2">
                  <c:v>1321</c:v>
                </c:pt>
                <c:pt idx="3">
                  <c:v>1570</c:v>
                </c:pt>
                <c:pt idx="4">
                  <c:v>2046</c:v>
                </c:pt>
                <c:pt idx="5">
                  <c:v>2245</c:v>
                </c:pt>
                <c:pt idx="6">
                  <c:v>2538</c:v>
                </c:pt>
                <c:pt idx="7">
                  <c:v>2305</c:v>
                </c:pt>
                <c:pt idx="8">
                  <c:v>2116</c:v>
                </c:pt>
                <c:pt idx="9">
                  <c:v>1767</c:v>
                </c:pt>
                <c:pt idx="10">
                  <c:v>1305</c:v>
                </c:pt>
                <c:pt idx="11">
                  <c:v>946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TOTAL!$N$5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TOTAL!$N$6:$N$17</c:f>
              <c:numCache>
                <c:formatCode>#,##0</c:formatCode>
                <c:ptCount val="12"/>
                <c:pt idx="0">
                  <c:v>1348</c:v>
                </c:pt>
                <c:pt idx="1">
                  <c:v>1340</c:v>
                </c:pt>
                <c:pt idx="2">
                  <c:v>1476</c:v>
                </c:pt>
                <c:pt idx="3">
                  <c:v>1591</c:v>
                </c:pt>
                <c:pt idx="4">
                  <c:v>2074</c:v>
                </c:pt>
                <c:pt idx="5">
                  <c:v>2226</c:v>
                </c:pt>
                <c:pt idx="6">
                  <c:v>2712</c:v>
                </c:pt>
                <c:pt idx="7">
                  <c:v>2526</c:v>
                </c:pt>
                <c:pt idx="8">
                  <c:v>2274</c:v>
                </c:pt>
                <c:pt idx="9">
                  <c:v>1998</c:v>
                </c:pt>
                <c:pt idx="10">
                  <c:v>1295</c:v>
                </c:pt>
                <c:pt idx="11">
                  <c:v>1008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TOTAL!$O$5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TOTAL!$O$6:$O$17</c:f>
              <c:numCache>
                <c:formatCode>#,##0</c:formatCode>
                <c:ptCount val="12"/>
                <c:pt idx="0">
                  <c:v>1166</c:v>
                </c:pt>
                <c:pt idx="1">
                  <c:v>1436</c:v>
                </c:pt>
                <c:pt idx="2">
                  <c:v>1093</c:v>
                </c:pt>
                <c:pt idx="3">
                  <c:v>443</c:v>
                </c:pt>
                <c:pt idx="4">
                  <c:v>869</c:v>
                </c:pt>
                <c:pt idx="5">
                  <c:v>1177</c:v>
                </c:pt>
                <c:pt idx="6">
                  <c:v>1534</c:v>
                </c:pt>
                <c:pt idx="7">
                  <c:v>1476</c:v>
                </c:pt>
                <c:pt idx="8">
                  <c:v>1173</c:v>
                </c:pt>
                <c:pt idx="9">
                  <c:v>1086</c:v>
                </c:pt>
                <c:pt idx="10">
                  <c:v>1014</c:v>
                </c:pt>
                <c:pt idx="11">
                  <c:v>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EE-493F-AE5A-BABC9A13BD7B}"/>
            </c:ext>
          </c:extLst>
        </c:ser>
        <c:ser>
          <c:idx val="9"/>
          <c:order val="9"/>
          <c:tx>
            <c:strRef>
              <c:f>TOTAL!$P$5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TOTAL!$P$6:$P$17</c:f>
              <c:numCache>
                <c:formatCode>#,##0</c:formatCode>
                <c:ptCount val="12"/>
                <c:pt idx="0">
                  <c:v>1101</c:v>
                </c:pt>
                <c:pt idx="1">
                  <c:v>1108</c:v>
                </c:pt>
                <c:pt idx="2">
                  <c:v>1139</c:v>
                </c:pt>
                <c:pt idx="3">
                  <c:v>1131</c:v>
                </c:pt>
                <c:pt idx="4">
                  <c:v>1331</c:v>
                </c:pt>
                <c:pt idx="5">
                  <c:v>1519</c:v>
                </c:pt>
                <c:pt idx="6">
                  <c:v>2025</c:v>
                </c:pt>
                <c:pt idx="7">
                  <c:v>2079</c:v>
                </c:pt>
                <c:pt idx="8">
                  <c:v>1966</c:v>
                </c:pt>
                <c:pt idx="9">
                  <c:v>1433</c:v>
                </c:pt>
                <c:pt idx="10">
                  <c:v>1335</c:v>
                </c:pt>
                <c:pt idx="11">
                  <c:v>1650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F3-4BB6-ABB5-E107FC74BCD5}"/>
            </c:ext>
          </c:extLst>
        </c:ser>
        <c:ser>
          <c:idx val="10"/>
          <c:order val="10"/>
          <c:tx>
            <c:strRef>
              <c:f>TOTAL!$Q$5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TOTAL!$Q$6:$Q$17</c:f>
              <c:numCache>
                <c:formatCode>#,##0</c:formatCode>
                <c:ptCount val="12"/>
                <c:pt idx="0">
                  <c:v>2253</c:v>
                </c:pt>
                <c:pt idx="1">
                  <c:v>1633</c:v>
                </c:pt>
                <c:pt idx="2">
                  <c:v>1901</c:v>
                </c:pt>
                <c:pt idx="3">
                  <c:v>1828</c:v>
                </c:pt>
                <c:pt idx="4">
                  <c:v>2407</c:v>
                </c:pt>
                <c:pt idx="5">
                  <c:v>2869</c:v>
                </c:pt>
                <c:pt idx="6">
                  <c:v>2762</c:v>
                </c:pt>
                <c:pt idx="7">
                  <c:v>2472</c:v>
                </c:pt>
                <c:pt idx="8">
                  <c:v>2185</c:v>
                </c:pt>
                <c:pt idx="9">
                  <c:v>1912</c:v>
                </c:pt>
                <c:pt idx="10">
                  <c:v>1367</c:v>
                </c:pt>
                <c:pt idx="11">
                  <c:v>1003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E0-4F84-847E-85BBD0105974}"/>
            </c:ext>
          </c:extLst>
        </c:ser>
        <c:ser>
          <c:idx val="11"/>
          <c:order val="11"/>
          <c:tx>
            <c:strRef>
              <c:f>TOTAL!$R$5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TOTAL!$R$6:$R$17</c:f>
              <c:numCache>
                <c:formatCode>#,##0</c:formatCode>
                <c:ptCount val="12"/>
                <c:pt idx="0">
                  <c:v>1267</c:v>
                </c:pt>
                <c:pt idx="1">
                  <c:v>1380</c:v>
                </c:pt>
                <c:pt idx="2">
                  <c:v>1691</c:v>
                </c:pt>
                <c:pt idx="3">
                  <c:v>1631</c:v>
                </c:pt>
                <c:pt idx="4">
                  <c:v>2269</c:v>
                </c:pt>
                <c:pt idx="5">
                  <c:v>2477</c:v>
                </c:pt>
                <c:pt idx="6">
                  <c:v>2804</c:v>
                </c:pt>
                <c:pt idx="7">
                  <c:v>2590</c:v>
                </c:pt>
                <c:pt idx="8">
                  <c:v>2389</c:v>
                </c:pt>
                <c:pt idx="9">
                  <c:v>1978</c:v>
                </c:pt>
                <c:pt idx="10">
                  <c:v>1374</c:v>
                </c:pt>
                <c:pt idx="11">
                  <c:v>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7E-4CDE-A3B2-BD10655F2640}"/>
            </c:ext>
          </c:extLst>
        </c:ser>
        <c:ser>
          <c:idx val="12"/>
          <c:order val="12"/>
          <c:tx>
            <c:strRef>
              <c:f>TOTAL!$S$5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TOTAL!$C$6:$C$17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TOTAL!$S$6:$S$17</c:f>
              <c:numCache>
                <c:formatCode>#,##0</c:formatCode>
                <c:ptCount val="12"/>
                <c:pt idx="0">
                  <c:v>1269</c:v>
                </c:pt>
                <c:pt idx="1">
                  <c:v>1379</c:v>
                </c:pt>
                <c:pt idx="2">
                  <c:v>1363</c:v>
                </c:pt>
                <c:pt idx="3">
                  <c:v>1704</c:v>
                </c:pt>
                <c:pt idx="4">
                  <c:v>2236</c:v>
                </c:pt>
                <c:pt idx="5">
                  <c:v>2251</c:v>
                </c:pt>
                <c:pt idx="6">
                  <c:v>2760</c:v>
                </c:pt>
                <c:pt idx="7">
                  <c:v>2556</c:v>
                </c:pt>
                <c:pt idx="8">
                  <c:v>2201</c:v>
                </c:pt>
                <c:pt idx="9">
                  <c:v>2024</c:v>
                </c:pt>
                <c:pt idx="10">
                  <c:v>1332</c:v>
                </c:pt>
                <c:pt idx="11">
                  <c:v>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47-490F-AD2E-D3672F97E58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67879456082324"/>
          <c:y val="6.3683495445422275E-2"/>
          <c:w val="7.7500918779860345E-2"/>
          <c:h val="0.856868303226802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GREU A BALEARS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GREUS!$G$5:$S$5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GREUS!$G$19:$S$19</c:f>
              <c:numCache>
                <c:formatCode>#,##0</c:formatCode>
                <c:ptCount val="13"/>
                <c:pt idx="0">
                  <c:v>85</c:v>
                </c:pt>
                <c:pt idx="1">
                  <c:v>74</c:v>
                </c:pt>
                <c:pt idx="2">
                  <c:v>78</c:v>
                </c:pt>
                <c:pt idx="3">
                  <c:v>94</c:v>
                </c:pt>
                <c:pt idx="4">
                  <c:v>93</c:v>
                </c:pt>
                <c:pt idx="5">
                  <c:v>95</c:v>
                </c:pt>
                <c:pt idx="6">
                  <c:v>100</c:v>
                </c:pt>
                <c:pt idx="7">
                  <c:v>104</c:v>
                </c:pt>
                <c:pt idx="8">
                  <c:v>65</c:v>
                </c:pt>
                <c:pt idx="9">
                  <c:v>76</c:v>
                </c:pt>
                <c:pt idx="10">
                  <c:v>103</c:v>
                </c:pt>
                <c:pt idx="11">
                  <c:v>81</c:v>
                </c:pt>
                <c:pt idx="12">
                  <c:v>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/>
              <a:t>VARIACIÓ DE L'ACCIDENTALITAT MORTAL A BALEARS PER MESOS 2012-2024*</a:t>
            </a: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MORTAL!$G$5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MORTAL!$G$6:$G$17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MORTAL!$H$5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MORTAL!$H$6:$H$17</c:f>
              <c:numCache>
                <c:formatCode>#,##0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MORTAL!$I$5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MORTAL!$I$6:$I$17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MORTAL!$J$5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MORTAL!$J$6:$J$17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MORTAL!$K$5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MORTAL!$K$6:$K$17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MORTAL!$L$5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MORTAL!$L$6:$L$17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MORTAL!$M$5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MORTAL!$M$6:$M$17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MORTAL!$N$5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MORTAL!$N$6:$N$17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MORTAL!$O$5</c:f>
              <c:strCache>
                <c:ptCount val="1"/>
                <c:pt idx="0">
                  <c:v>2020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MORTAL!$O$6:$O$17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C6-4FE4-A346-DFC1F421D2EA}"/>
            </c:ext>
          </c:extLst>
        </c:ser>
        <c:ser>
          <c:idx val="9"/>
          <c:order val="9"/>
          <c:tx>
            <c:strRef>
              <c:f>MORTAL!$P$5</c:f>
              <c:strCache>
                <c:ptCount val="1"/>
                <c:pt idx="0">
                  <c:v>2021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MORTAL!$P$6:$P$17</c:f>
              <c:numCache>
                <c:formatCode>#,##0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12-4790-ACD9-CF6983EF922D}"/>
            </c:ext>
          </c:extLst>
        </c:ser>
        <c:ser>
          <c:idx val="10"/>
          <c:order val="10"/>
          <c:tx>
            <c:strRef>
              <c:f>MORTAL!$Q$5</c:f>
              <c:strCache>
                <c:ptCount val="1"/>
                <c:pt idx="0">
                  <c:v>2022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MORTAL!$Q$6:$Q$17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32-41D9-9BC4-F89208DEFF0E}"/>
            </c:ext>
          </c:extLst>
        </c:ser>
        <c:ser>
          <c:idx val="11"/>
          <c:order val="11"/>
          <c:tx>
            <c:strRef>
              <c:f>MORTAL!$R$5</c:f>
              <c:strCache>
                <c:ptCount val="1"/>
                <c:pt idx="0">
                  <c:v>2023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MORTAL!$R$6:$R$17</c:f>
              <c:numCache>
                <c:formatCode>#,##0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32-41D9-9BC4-F89208DEFF0E}"/>
            </c:ext>
          </c:extLst>
        </c:ser>
        <c:ser>
          <c:idx val="12"/>
          <c:order val="12"/>
          <c:tx>
            <c:strRef>
              <c:f>MORTAL!$S$5</c:f>
              <c:strCache>
                <c:ptCount val="1"/>
                <c:pt idx="0">
                  <c:v>2024*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MORTAL!$C$6:$C$17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MORTAL!$S$6:$S$17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01-4DF0-96A2-B0A07D6EC9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3589630954344583"/>
          <c:y val="9.897761309248107E-2"/>
          <c:w val="5.6753451573790317E-2"/>
          <c:h val="0.833338891462096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MORTAL A BALEARS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MORTAL!$G$5:$S$5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 </c:v>
                </c:pt>
                <c:pt idx="12">
                  <c:v>2024*</c:v>
                </c:pt>
              </c:strCache>
            </c:strRef>
          </c:cat>
          <c:val>
            <c:numRef>
              <c:f>MORTAL!$G$19:$S$19</c:f>
              <c:numCache>
                <c:formatCode>#,##0</c:formatCode>
                <c:ptCount val="13"/>
                <c:pt idx="0">
                  <c:v>3</c:v>
                </c:pt>
                <c:pt idx="1">
                  <c:v>4</c:v>
                </c:pt>
                <c:pt idx="2">
                  <c:v>2</c:v>
                </c:pt>
                <c:pt idx="3">
                  <c:v>9</c:v>
                </c:pt>
                <c:pt idx="4">
                  <c:v>5</c:v>
                </c:pt>
                <c:pt idx="5">
                  <c:v>11</c:v>
                </c:pt>
                <c:pt idx="6">
                  <c:v>3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5</c:v>
                </c:pt>
                <c:pt idx="11">
                  <c:v>12</c:v>
                </c:pt>
                <c:pt idx="12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/>
              <a:t>VARIACIÓ DE L'ACCIDENTALITAT GREU A BALEARS PER MESOS  2012-2024*</a:t>
            </a: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'greus AT'!$G$5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AT'!$G$6:$G$17</c:f>
              <c:numCache>
                <c:formatCode>#,##0</c:formatCode>
                <c:ptCount val="12"/>
                <c:pt idx="0">
                  <c:v>5</c:v>
                </c:pt>
                <c:pt idx="1">
                  <c:v>3</c:v>
                </c:pt>
                <c:pt idx="2">
                  <c:v>5</c:v>
                </c:pt>
                <c:pt idx="3">
                  <c:v>6</c:v>
                </c:pt>
                <c:pt idx="4">
                  <c:v>14</c:v>
                </c:pt>
                <c:pt idx="5">
                  <c:v>6</c:v>
                </c:pt>
                <c:pt idx="6">
                  <c:v>12</c:v>
                </c:pt>
                <c:pt idx="7">
                  <c:v>3</c:v>
                </c:pt>
                <c:pt idx="8">
                  <c:v>7</c:v>
                </c:pt>
                <c:pt idx="9">
                  <c:v>5</c:v>
                </c:pt>
                <c:pt idx="10">
                  <c:v>4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'greus AT'!$H$5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AT'!$H$6:$H$17</c:f>
              <c:numCache>
                <c:formatCode>#,##0</c:formatCode>
                <c:ptCount val="12"/>
                <c:pt idx="0">
                  <c:v>2</c:v>
                </c:pt>
                <c:pt idx="1">
                  <c:v>7</c:v>
                </c:pt>
                <c:pt idx="2">
                  <c:v>5</c:v>
                </c:pt>
                <c:pt idx="3">
                  <c:v>2</c:v>
                </c:pt>
                <c:pt idx="4">
                  <c:v>11</c:v>
                </c:pt>
                <c:pt idx="5">
                  <c:v>2</c:v>
                </c:pt>
                <c:pt idx="6">
                  <c:v>5</c:v>
                </c:pt>
                <c:pt idx="7">
                  <c:v>3</c:v>
                </c:pt>
                <c:pt idx="8">
                  <c:v>7</c:v>
                </c:pt>
                <c:pt idx="9">
                  <c:v>12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'greus AT'!$I$5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AT'!$I$6:$I$17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7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8</c:v>
                </c:pt>
                <c:pt idx="7">
                  <c:v>4</c:v>
                </c:pt>
                <c:pt idx="8">
                  <c:v>1</c:v>
                </c:pt>
                <c:pt idx="9">
                  <c:v>6</c:v>
                </c:pt>
                <c:pt idx="10">
                  <c:v>5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'greus AT'!$J$5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AT'!$J$6:$J$17</c:f>
              <c:numCache>
                <c:formatCode>#,##0</c:formatCode>
                <c:ptCount val="12"/>
                <c:pt idx="0">
                  <c:v>7</c:v>
                </c:pt>
                <c:pt idx="1">
                  <c:v>9</c:v>
                </c:pt>
                <c:pt idx="2">
                  <c:v>4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  <c:pt idx="7">
                  <c:v>6</c:v>
                </c:pt>
                <c:pt idx="8">
                  <c:v>4</c:v>
                </c:pt>
                <c:pt idx="9">
                  <c:v>5</c:v>
                </c:pt>
                <c:pt idx="10">
                  <c:v>6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'greus AT'!$K$5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AT'!$K$6:$K$17</c:f>
              <c:numCache>
                <c:formatCode>#,##0</c:formatCode>
                <c:ptCount val="12"/>
                <c:pt idx="0">
                  <c:v>4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6</c:v>
                </c:pt>
                <c:pt idx="5">
                  <c:v>8</c:v>
                </c:pt>
                <c:pt idx="6">
                  <c:v>7</c:v>
                </c:pt>
                <c:pt idx="7">
                  <c:v>8</c:v>
                </c:pt>
                <c:pt idx="8">
                  <c:v>6</c:v>
                </c:pt>
                <c:pt idx="9">
                  <c:v>12</c:v>
                </c:pt>
                <c:pt idx="10">
                  <c:v>5</c:v>
                </c:pt>
                <c:pt idx="11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'greus AT'!$L$5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AT'!$L$6:$L$17</c:f>
              <c:numCache>
                <c:formatCode>#,##0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11</c:v>
                </c:pt>
                <c:pt idx="6">
                  <c:v>9</c:v>
                </c:pt>
                <c:pt idx="7">
                  <c:v>2</c:v>
                </c:pt>
                <c:pt idx="8">
                  <c:v>6</c:v>
                </c:pt>
                <c:pt idx="9">
                  <c:v>7</c:v>
                </c:pt>
                <c:pt idx="10">
                  <c:v>6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'greus AT'!$M$5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AT'!$M$6:$M$17</c:f>
              <c:numCache>
                <c:formatCode>#,##0</c:formatCode>
                <c:ptCount val="12"/>
                <c:pt idx="0">
                  <c:v>5</c:v>
                </c:pt>
                <c:pt idx="1">
                  <c:v>6</c:v>
                </c:pt>
                <c:pt idx="2">
                  <c:v>9</c:v>
                </c:pt>
                <c:pt idx="3">
                  <c:v>12</c:v>
                </c:pt>
                <c:pt idx="4">
                  <c:v>7</c:v>
                </c:pt>
                <c:pt idx="5">
                  <c:v>11</c:v>
                </c:pt>
                <c:pt idx="6">
                  <c:v>6</c:v>
                </c:pt>
                <c:pt idx="7">
                  <c:v>11</c:v>
                </c:pt>
                <c:pt idx="8">
                  <c:v>10</c:v>
                </c:pt>
                <c:pt idx="9">
                  <c:v>6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'greus AT'!$N$5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AT'!$N$6:$N$17</c:f>
              <c:numCache>
                <c:formatCode>#,##0</c:formatCode>
                <c:ptCount val="12"/>
                <c:pt idx="0">
                  <c:v>9</c:v>
                </c:pt>
                <c:pt idx="1">
                  <c:v>5</c:v>
                </c:pt>
                <c:pt idx="2">
                  <c:v>7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10</c:v>
                </c:pt>
                <c:pt idx="7">
                  <c:v>2</c:v>
                </c:pt>
                <c:pt idx="8">
                  <c:v>8</c:v>
                </c:pt>
                <c:pt idx="9">
                  <c:v>10</c:v>
                </c:pt>
                <c:pt idx="10">
                  <c:v>1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'greus AT'!$O$5</c:f>
              <c:strCache>
                <c:ptCount val="1"/>
                <c:pt idx="0">
                  <c:v>2020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AT'!$O$6:$O$17</c:f>
              <c:numCache>
                <c:formatCode>#,##0</c:formatCode>
                <c:ptCount val="12"/>
                <c:pt idx="0">
                  <c:v>10</c:v>
                </c:pt>
                <c:pt idx="1">
                  <c:v>5</c:v>
                </c:pt>
                <c:pt idx="2">
                  <c:v>1</c:v>
                </c:pt>
                <c:pt idx="3">
                  <c:v>7</c:v>
                </c:pt>
                <c:pt idx="4">
                  <c:v>3</c:v>
                </c:pt>
                <c:pt idx="5">
                  <c:v>5</c:v>
                </c:pt>
                <c:pt idx="6">
                  <c:v>4</c:v>
                </c:pt>
                <c:pt idx="7">
                  <c:v>3</c:v>
                </c:pt>
                <c:pt idx="8">
                  <c:v>4</c:v>
                </c:pt>
                <c:pt idx="9">
                  <c:v>4</c:v>
                </c:pt>
                <c:pt idx="10">
                  <c:v>0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C6-4FE4-A346-DFC1F421D2EA}"/>
            </c:ext>
          </c:extLst>
        </c:ser>
        <c:ser>
          <c:idx val="9"/>
          <c:order val="9"/>
          <c:tx>
            <c:strRef>
              <c:f>'greus AT'!$P$5</c:f>
              <c:strCache>
                <c:ptCount val="1"/>
                <c:pt idx="0">
                  <c:v>2021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AT'!$P$6:$P$17</c:f>
              <c:numCache>
                <c:formatCode>#,##0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8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12-4790-ACD9-CF6983EF922D}"/>
            </c:ext>
          </c:extLst>
        </c:ser>
        <c:ser>
          <c:idx val="10"/>
          <c:order val="10"/>
          <c:tx>
            <c:strRef>
              <c:f>'greus AT'!$Q$5</c:f>
              <c:strCache>
                <c:ptCount val="1"/>
                <c:pt idx="0">
                  <c:v>2022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AT'!$Q$6:$Q$17</c:f>
              <c:numCache>
                <c:formatCode>#,##0</c:formatCode>
                <c:ptCount val="12"/>
                <c:pt idx="0">
                  <c:v>7</c:v>
                </c:pt>
                <c:pt idx="1">
                  <c:v>3</c:v>
                </c:pt>
                <c:pt idx="2">
                  <c:v>0</c:v>
                </c:pt>
                <c:pt idx="3">
                  <c:v>6</c:v>
                </c:pt>
                <c:pt idx="4">
                  <c:v>3</c:v>
                </c:pt>
                <c:pt idx="5">
                  <c:v>13</c:v>
                </c:pt>
                <c:pt idx="6">
                  <c:v>9</c:v>
                </c:pt>
                <c:pt idx="7">
                  <c:v>10</c:v>
                </c:pt>
                <c:pt idx="8">
                  <c:v>4</c:v>
                </c:pt>
                <c:pt idx="9">
                  <c:v>3</c:v>
                </c:pt>
                <c:pt idx="10">
                  <c:v>14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67-40ED-B771-2F558CAB6641}"/>
            </c:ext>
          </c:extLst>
        </c:ser>
        <c:ser>
          <c:idx val="11"/>
          <c:order val="11"/>
          <c:tx>
            <c:strRef>
              <c:f>'greus AT'!$R$5</c:f>
              <c:strCache>
                <c:ptCount val="1"/>
                <c:pt idx="0">
                  <c:v>2023*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AT'!$R$6:$R$17</c:f>
              <c:numCache>
                <c:formatCode>#,##0</c:formatCode>
                <c:ptCount val="12"/>
                <c:pt idx="0">
                  <c:v>4</c:v>
                </c:pt>
                <c:pt idx="1">
                  <c:v>2</c:v>
                </c:pt>
                <c:pt idx="2">
                  <c:v>7</c:v>
                </c:pt>
                <c:pt idx="3">
                  <c:v>3</c:v>
                </c:pt>
                <c:pt idx="4">
                  <c:v>6</c:v>
                </c:pt>
                <c:pt idx="5">
                  <c:v>7</c:v>
                </c:pt>
                <c:pt idx="6">
                  <c:v>1</c:v>
                </c:pt>
                <c:pt idx="7">
                  <c:v>3</c:v>
                </c:pt>
                <c:pt idx="8">
                  <c:v>4</c:v>
                </c:pt>
                <c:pt idx="9">
                  <c:v>7</c:v>
                </c:pt>
                <c:pt idx="10">
                  <c:v>7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67-40ED-B771-2F558CAB6641}"/>
            </c:ext>
          </c:extLst>
        </c:ser>
        <c:ser>
          <c:idx val="12"/>
          <c:order val="12"/>
          <c:tx>
            <c:strRef>
              <c:f>'greus AT'!$S$5</c:f>
              <c:strCache>
                <c:ptCount val="1"/>
                <c:pt idx="0">
                  <c:v>2024*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'greus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'greus AT'!$S$6:$S$17</c:f>
              <c:numCache>
                <c:formatCode>#,##0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6</c:v>
                </c:pt>
                <c:pt idx="3">
                  <c:v>12</c:v>
                </c:pt>
                <c:pt idx="4">
                  <c:v>5</c:v>
                </c:pt>
                <c:pt idx="5">
                  <c:v>5</c:v>
                </c:pt>
                <c:pt idx="6">
                  <c:v>6</c:v>
                </c:pt>
                <c:pt idx="7">
                  <c:v>2</c:v>
                </c:pt>
                <c:pt idx="8">
                  <c:v>5</c:v>
                </c:pt>
                <c:pt idx="9">
                  <c:v>7</c:v>
                </c:pt>
                <c:pt idx="10">
                  <c:v>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A2-483F-8228-7BECD6426B9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3589630954344583"/>
          <c:y val="9.1134475837579124E-2"/>
          <c:w val="5.6753451573790324E-2"/>
          <c:h val="0.825495754207194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GREU A BALEARS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'greus AT'!$G$5:$S$5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'greus AT'!$G$19:$S$19</c:f>
              <c:numCache>
                <c:formatCode>#,##0</c:formatCode>
                <c:ptCount val="13"/>
                <c:pt idx="0">
                  <c:v>72</c:v>
                </c:pt>
                <c:pt idx="1">
                  <c:v>60</c:v>
                </c:pt>
                <c:pt idx="2">
                  <c:v>58</c:v>
                </c:pt>
                <c:pt idx="3">
                  <c:v>81</c:v>
                </c:pt>
                <c:pt idx="4">
                  <c:v>89</c:v>
                </c:pt>
                <c:pt idx="5">
                  <c:v>81</c:v>
                </c:pt>
                <c:pt idx="6">
                  <c:v>91</c:v>
                </c:pt>
                <c:pt idx="7">
                  <c:v>79</c:v>
                </c:pt>
                <c:pt idx="8">
                  <c:v>50</c:v>
                </c:pt>
                <c:pt idx="9">
                  <c:v>53</c:v>
                </c:pt>
                <c:pt idx="10">
                  <c:v>76</c:v>
                </c:pt>
                <c:pt idx="11">
                  <c:v>55</c:v>
                </c:pt>
                <c:pt idx="12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 sz="110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MORTAL A BALEARS PER MESOS  2012-2024*</a:t>
            </a:r>
            <a:endParaRPr lang="es-ES" sz="1100"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endParaRP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'mortals AT'!$G$5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AT'!$G$6:$G$17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'mortals AT'!$H$5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AT'!$H$6:$H$17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'mortals AT'!$I$5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AT'!$I$6:$I$17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'mortals AT'!$J$5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AT'!$J$6:$J$17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'mortals AT'!$K$5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AT'!$K$6:$K$17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'mortals AT'!$L$5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AT'!$L$6:$L$17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'mortals AT'!$M$5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AT'!$M$6:$M$17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'mortals AT'!$N$5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AT'!$N$6:$N$17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'mortals AT'!$O$5</c:f>
              <c:strCache>
                <c:ptCount val="1"/>
                <c:pt idx="0">
                  <c:v>2020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AT'!$O$6:$O$17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FE-438E-96E7-ACFCD74B47E6}"/>
            </c:ext>
          </c:extLst>
        </c:ser>
        <c:ser>
          <c:idx val="9"/>
          <c:order val="9"/>
          <c:tx>
            <c:strRef>
              <c:f>'mortals AT'!$P$5</c:f>
              <c:strCache>
                <c:ptCount val="1"/>
                <c:pt idx="0">
                  <c:v>2021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AT'!$P$6:$P$17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83-4896-813D-DD2D612ACA2F}"/>
            </c:ext>
          </c:extLst>
        </c:ser>
        <c:ser>
          <c:idx val="10"/>
          <c:order val="10"/>
          <c:tx>
            <c:strRef>
              <c:f>'mortals AT'!$Q$5</c:f>
              <c:strCache>
                <c:ptCount val="1"/>
                <c:pt idx="0">
                  <c:v>2022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AT'!$Q$6:$Q$17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02A-4E1B-A2D4-BE8AA9D58E41}"/>
            </c:ext>
          </c:extLst>
        </c:ser>
        <c:ser>
          <c:idx val="11"/>
          <c:order val="11"/>
          <c:tx>
            <c:strRef>
              <c:f>'mortals AT'!$R$5</c:f>
              <c:strCache>
                <c:ptCount val="1"/>
                <c:pt idx="0">
                  <c:v>2023*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AT'!$R$6:$R$17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02A-4E1B-A2D4-BE8AA9D58E41}"/>
            </c:ext>
          </c:extLst>
        </c:ser>
        <c:ser>
          <c:idx val="12"/>
          <c:order val="12"/>
          <c:tx>
            <c:strRef>
              <c:f>'mortals AT'!$S$5</c:f>
              <c:strCache>
                <c:ptCount val="1"/>
                <c:pt idx="0">
                  <c:v>2024*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'mortals AT'!$C$6:$C$17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'mortals AT'!$S$6:$S$17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D9-4603-91DC-984FE6B0C1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3442626176689325"/>
          <c:y val="9.1134475837579124E-2"/>
          <c:w val="5.6753451573790317E-2"/>
          <c:h val="0.829417322834645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</a:t>
            </a:r>
            <a:r>
              <a:rPr lang="en-US" sz="1100" baseline="0"/>
              <a:t> PERÍODE</a:t>
            </a:r>
            <a:r>
              <a:rPr lang="en-US" sz="1100"/>
              <a:t> DE L'ACCIDENTALITAT MORTAL A BALEARS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'mortals AT'!$G$5:$S$5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'mortals AT'!$G$19:$S$19</c:f>
              <c:numCache>
                <c:formatCode>#,##0</c:formatCode>
                <c:ptCount val="13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5</c:v>
                </c:pt>
                <c:pt idx="4">
                  <c:v>2</c:v>
                </c:pt>
                <c:pt idx="5">
                  <c:v>5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3</c:v>
                </c:pt>
                <c:pt idx="10">
                  <c:v>4</c:v>
                </c:pt>
                <c:pt idx="11">
                  <c:v>3</c:v>
                </c:pt>
                <c:pt idx="1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MALLORCA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mall!$G$5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mall!$G$6:$G$17</c:f>
              <c:numCache>
                <c:formatCode>#,##0</c:formatCode>
                <c:ptCount val="12"/>
                <c:pt idx="0">
                  <c:v>656</c:v>
                </c:pt>
                <c:pt idx="1">
                  <c:v>664</c:v>
                </c:pt>
                <c:pt idx="2">
                  <c:v>761</c:v>
                </c:pt>
                <c:pt idx="3">
                  <c:v>668</c:v>
                </c:pt>
                <c:pt idx="4">
                  <c:v>850</c:v>
                </c:pt>
                <c:pt idx="5">
                  <c:v>994</c:v>
                </c:pt>
                <c:pt idx="6">
                  <c:v>1051</c:v>
                </c:pt>
                <c:pt idx="7">
                  <c:v>1130</c:v>
                </c:pt>
                <c:pt idx="8">
                  <c:v>943</c:v>
                </c:pt>
                <c:pt idx="9">
                  <c:v>920</c:v>
                </c:pt>
                <c:pt idx="10">
                  <c:v>675</c:v>
                </c:pt>
                <c:pt idx="11">
                  <c:v>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mall!$H$5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mall!$H$6:$H$17</c:f>
              <c:numCache>
                <c:formatCode>#,##0</c:formatCode>
                <c:ptCount val="12"/>
                <c:pt idx="0">
                  <c:v>676</c:v>
                </c:pt>
                <c:pt idx="1">
                  <c:v>639</c:v>
                </c:pt>
                <c:pt idx="2">
                  <c:v>674</c:v>
                </c:pt>
                <c:pt idx="3">
                  <c:v>850</c:v>
                </c:pt>
                <c:pt idx="4">
                  <c:v>1006</c:v>
                </c:pt>
                <c:pt idx="5">
                  <c:v>990</c:v>
                </c:pt>
                <c:pt idx="6">
                  <c:v>1153</c:v>
                </c:pt>
                <c:pt idx="7">
                  <c:v>1097</c:v>
                </c:pt>
                <c:pt idx="8">
                  <c:v>974</c:v>
                </c:pt>
                <c:pt idx="9">
                  <c:v>962</c:v>
                </c:pt>
                <c:pt idx="10">
                  <c:v>612</c:v>
                </c:pt>
                <c:pt idx="11">
                  <c:v>513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mall!$I$5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mall!$I$6:$I$17</c:f>
              <c:numCache>
                <c:formatCode>#,##0</c:formatCode>
                <c:ptCount val="12"/>
                <c:pt idx="0">
                  <c:v>626</c:v>
                </c:pt>
                <c:pt idx="1">
                  <c:v>716</c:v>
                </c:pt>
                <c:pt idx="2">
                  <c:v>892</c:v>
                </c:pt>
                <c:pt idx="3">
                  <c:v>854</c:v>
                </c:pt>
                <c:pt idx="4">
                  <c:v>1078</c:v>
                </c:pt>
                <c:pt idx="5">
                  <c:v>1191</c:v>
                </c:pt>
                <c:pt idx="6">
                  <c:v>1268</c:v>
                </c:pt>
                <c:pt idx="7">
                  <c:v>1149</c:v>
                </c:pt>
                <c:pt idx="8">
                  <c:v>1191</c:v>
                </c:pt>
                <c:pt idx="9">
                  <c:v>1001</c:v>
                </c:pt>
                <c:pt idx="10">
                  <c:v>754</c:v>
                </c:pt>
                <c:pt idx="11">
                  <c:v>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mall!$J$5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mall!$J$6:$J$17</c:f>
              <c:numCache>
                <c:formatCode>#,##0</c:formatCode>
                <c:ptCount val="12"/>
                <c:pt idx="0">
                  <c:v>670</c:v>
                </c:pt>
                <c:pt idx="1">
                  <c:v>797</c:v>
                </c:pt>
                <c:pt idx="2">
                  <c:v>999</c:v>
                </c:pt>
                <c:pt idx="3">
                  <c:v>999</c:v>
                </c:pt>
                <c:pt idx="4">
                  <c:v>1126</c:v>
                </c:pt>
                <c:pt idx="5">
                  <c:v>1275</c:v>
                </c:pt>
                <c:pt idx="6">
                  <c:v>1550</c:v>
                </c:pt>
                <c:pt idx="7">
                  <c:v>1400</c:v>
                </c:pt>
                <c:pt idx="8">
                  <c:v>1306</c:v>
                </c:pt>
                <c:pt idx="9">
                  <c:v>1082</c:v>
                </c:pt>
                <c:pt idx="10">
                  <c:v>803</c:v>
                </c:pt>
                <c:pt idx="11">
                  <c:v>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mall!$K$5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mall!$K$6:$K$17</c:f>
              <c:numCache>
                <c:formatCode>#,##0</c:formatCode>
                <c:ptCount val="12"/>
                <c:pt idx="0">
                  <c:v>774</c:v>
                </c:pt>
                <c:pt idx="1">
                  <c:v>924</c:v>
                </c:pt>
                <c:pt idx="2">
                  <c:v>945</c:v>
                </c:pt>
                <c:pt idx="3">
                  <c:v>1153</c:v>
                </c:pt>
                <c:pt idx="4">
                  <c:v>1387</c:v>
                </c:pt>
                <c:pt idx="5">
                  <c:v>1466</c:v>
                </c:pt>
                <c:pt idx="6">
                  <c:v>1657</c:v>
                </c:pt>
                <c:pt idx="7">
                  <c:v>1637</c:v>
                </c:pt>
                <c:pt idx="8">
                  <c:v>1498</c:v>
                </c:pt>
                <c:pt idx="9">
                  <c:v>1196</c:v>
                </c:pt>
                <c:pt idx="10">
                  <c:v>974</c:v>
                </c:pt>
                <c:pt idx="11">
                  <c:v>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mall!$L$5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mall!$L$6:$L$17</c:f>
              <c:numCache>
                <c:formatCode>#,##0</c:formatCode>
                <c:ptCount val="12"/>
                <c:pt idx="0">
                  <c:v>882</c:v>
                </c:pt>
                <c:pt idx="1">
                  <c:v>997</c:v>
                </c:pt>
                <c:pt idx="2">
                  <c:v>1257</c:v>
                </c:pt>
                <c:pt idx="3">
                  <c:v>1116</c:v>
                </c:pt>
                <c:pt idx="4">
                  <c:v>1626</c:v>
                </c:pt>
                <c:pt idx="5">
                  <c:v>1666</c:v>
                </c:pt>
                <c:pt idx="6">
                  <c:v>1788</c:v>
                </c:pt>
                <c:pt idx="7">
                  <c:v>1654</c:v>
                </c:pt>
                <c:pt idx="8">
                  <c:v>1527</c:v>
                </c:pt>
                <c:pt idx="9">
                  <c:v>1347</c:v>
                </c:pt>
                <c:pt idx="10">
                  <c:v>1007</c:v>
                </c:pt>
                <c:pt idx="11">
                  <c:v>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mall!$M$5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mall!$M$6:$M$17</c:f>
              <c:numCache>
                <c:formatCode>#,##0</c:formatCode>
                <c:ptCount val="12"/>
                <c:pt idx="0">
                  <c:v>958</c:v>
                </c:pt>
                <c:pt idx="1">
                  <c:v>1024</c:v>
                </c:pt>
                <c:pt idx="2">
                  <c:v>1034</c:v>
                </c:pt>
                <c:pt idx="3">
                  <c:v>1243</c:v>
                </c:pt>
                <c:pt idx="4">
                  <c:v>1597</c:v>
                </c:pt>
                <c:pt idx="5">
                  <c:v>1759</c:v>
                </c:pt>
                <c:pt idx="6">
                  <c:v>1954</c:v>
                </c:pt>
                <c:pt idx="7">
                  <c:v>1656</c:v>
                </c:pt>
                <c:pt idx="8">
                  <c:v>1601</c:v>
                </c:pt>
                <c:pt idx="9">
                  <c:v>1390</c:v>
                </c:pt>
                <c:pt idx="10">
                  <c:v>1030</c:v>
                </c:pt>
                <c:pt idx="11">
                  <c:v>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mall!$N$5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mall!$N$6:$N$17</c:f>
              <c:numCache>
                <c:formatCode>#,##0</c:formatCode>
                <c:ptCount val="12"/>
                <c:pt idx="0">
                  <c:v>1080</c:v>
                </c:pt>
                <c:pt idx="1">
                  <c:v>1048</c:v>
                </c:pt>
                <c:pt idx="2">
                  <c:v>1177</c:v>
                </c:pt>
                <c:pt idx="3">
                  <c:v>1275</c:v>
                </c:pt>
                <c:pt idx="4">
                  <c:v>1597</c:v>
                </c:pt>
                <c:pt idx="5">
                  <c:v>1667</c:v>
                </c:pt>
                <c:pt idx="6">
                  <c:v>2026</c:v>
                </c:pt>
                <c:pt idx="7">
                  <c:v>1872</c:v>
                </c:pt>
                <c:pt idx="8">
                  <c:v>1729</c:v>
                </c:pt>
                <c:pt idx="9">
                  <c:v>1629</c:v>
                </c:pt>
                <c:pt idx="10">
                  <c:v>1025</c:v>
                </c:pt>
                <c:pt idx="11">
                  <c:v>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mall!$O$5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mall!$O$6:$O$17</c:f>
              <c:numCache>
                <c:formatCode>#,##0</c:formatCode>
                <c:ptCount val="12"/>
                <c:pt idx="0">
                  <c:v>942</c:v>
                </c:pt>
                <c:pt idx="1">
                  <c:v>1138</c:v>
                </c:pt>
                <c:pt idx="2">
                  <c:v>836</c:v>
                </c:pt>
                <c:pt idx="3">
                  <c:v>365</c:v>
                </c:pt>
                <c:pt idx="4">
                  <c:v>710</c:v>
                </c:pt>
                <c:pt idx="5">
                  <c:v>940</c:v>
                </c:pt>
                <c:pt idx="6">
                  <c:v>1209</c:v>
                </c:pt>
                <c:pt idx="7">
                  <c:v>1133</c:v>
                </c:pt>
                <c:pt idx="8">
                  <c:v>923</c:v>
                </c:pt>
                <c:pt idx="9">
                  <c:v>898</c:v>
                </c:pt>
                <c:pt idx="10">
                  <c:v>805</c:v>
                </c:pt>
                <c:pt idx="11">
                  <c:v>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80-4DE2-BBD3-E349FBA4AEB2}"/>
            </c:ext>
          </c:extLst>
        </c:ser>
        <c:ser>
          <c:idx val="9"/>
          <c:order val="9"/>
          <c:tx>
            <c:strRef>
              <c:f>mall!$P$5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mall!$P$6:$P$17</c:f>
              <c:numCache>
                <c:formatCode>#,##0</c:formatCode>
                <c:ptCount val="12"/>
                <c:pt idx="0">
                  <c:v>736</c:v>
                </c:pt>
                <c:pt idx="1">
                  <c:v>886</c:v>
                </c:pt>
                <c:pt idx="2">
                  <c:v>928</c:v>
                </c:pt>
                <c:pt idx="3">
                  <c:v>939</c:v>
                </c:pt>
                <c:pt idx="4">
                  <c:v>1087</c:v>
                </c:pt>
                <c:pt idx="5">
                  <c:v>1198</c:v>
                </c:pt>
                <c:pt idx="6">
                  <c:v>1556</c:v>
                </c:pt>
                <c:pt idx="7">
                  <c:v>1565</c:v>
                </c:pt>
                <c:pt idx="8">
                  <c:v>1532</c:v>
                </c:pt>
                <c:pt idx="9">
                  <c:v>1152</c:v>
                </c:pt>
                <c:pt idx="10">
                  <c:v>1090</c:v>
                </c:pt>
                <c:pt idx="11">
                  <c:v>1379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D8-4FD0-B497-D01B958ED042}"/>
            </c:ext>
          </c:extLst>
        </c:ser>
        <c:ser>
          <c:idx val="10"/>
          <c:order val="10"/>
          <c:tx>
            <c:strRef>
              <c:f>mall!$Q$5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mall!$Q$6:$Q$17</c:f>
              <c:numCache>
                <c:formatCode>#,##0</c:formatCode>
                <c:ptCount val="12"/>
                <c:pt idx="0">
                  <c:v>1707</c:v>
                </c:pt>
                <c:pt idx="1">
                  <c:v>1276</c:v>
                </c:pt>
                <c:pt idx="2">
                  <c:v>1552</c:v>
                </c:pt>
                <c:pt idx="3">
                  <c:v>1476</c:v>
                </c:pt>
                <c:pt idx="4">
                  <c:v>1882</c:v>
                </c:pt>
                <c:pt idx="5">
                  <c:v>2260</c:v>
                </c:pt>
                <c:pt idx="6">
                  <c:v>2152</c:v>
                </c:pt>
                <c:pt idx="7">
                  <c:v>1935</c:v>
                </c:pt>
                <c:pt idx="8">
                  <c:v>1719</c:v>
                </c:pt>
                <c:pt idx="9">
                  <c:v>1515</c:v>
                </c:pt>
                <c:pt idx="10">
                  <c:v>1101</c:v>
                </c:pt>
                <c:pt idx="11">
                  <c:v>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0A-40BD-BE72-B781E653CC92}"/>
            </c:ext>
          </c:extLst>
        </c:ser>
        <c:ser>
          <c:idx val="11"/>
          <c:order val="11"/>
          <c:tx>
            <c:strRef>
              <c:f>mall!$R$5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mall!$R$6:$R$17</c:f>
              <c:numCache>
                <c:formatCode>#,##0</c:formatCode>
                <c:ptCount val="12"/>
                <c:pt idx="0">
                  <c:v>1027</c:v>
                </c:pt>
                <c:pt idx="1">
                  <c:v>1143</c:v>
                </c:pt>
                <c:pt idx="2">
                  <c:v>1368</c:v>
                </c:pt>
                <c:pt idx="3">
                  <c:v>1315</c:v>
                </c:pt>
                <c:pt idx="4">
                  <c:v>1791</c:v>
                </c:pt>
                <c:pt idx="5">
                  <c:v>1909</c:v>
                </c:pt>
                <c:pt idx="6">
                  <c:v>2150</c:v>
                </c:pt>
                <c:pt idx="7">
                  <c:v>1938</c:v>
                </c:pt>
                <c:pt idx="8">
                  <c:v>1794</c:v>
                </c:pt>
                <c:pt idx="9">
                  <c:v>1577</c:v>
                </c:pt>
                <c:pt idx="10">
                  <c:v>1129</c:v>
                </c:pt>
                <c:pt idx="11">
                  <c:v>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0A-40BD-BE72-B781E653CC92}"/>
            </c:ext>
          </c:extLst>
        </c:ser>
        <c:ser>
          <c:idx val="12"/>
          <c:order val="12"/>
          <c:tx>
            <c:strRef>
              <c:f>mall!$S$5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mall!$C$6:$C$17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mall!$S$6:$S$17</c:f>
              <c:numCache>
                <c:formatCode>#,##0</c:formatCode>
                <c:ptCount val="12"/>
                <c:pt idx="0">
                  <c:v>1021</c:v>
                </c:pt>
                <c:pt idx="1">
                  <c:v>1124</c:v>
                </c:pt>
                <c:pt idx="2">
                  <c:v>1124</c:v>
                </c:pt>
                <c:pt idx="3">
                  <c:v>1381</c:v>
                </c:pt>
                <c:pt idx="4">
                  <c:v>1719</c:v>
                </c:pt>
                <c:pt idx="5">
                  <c:v>1738</c:v>
                </c:pt>
                <c:pt idx="6">
                  <c:v>2068</c:v>
                </c:pt>
                <c:pt idx="7">
                  <c:v>1911</c:v>
                </c:pt>
                <c:pt idx="8">
                  <c:v>1724</c:v>
                </c:pt>
                <c:pt idx="9">
                  <c:v>1599</c:v>
                </c:pt>
                <c:pt idx="10">
                  <c:v>1084</c:v>
                </c:pt>
                <c:pt idx="11">
                  <c:v>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0A-40BD-BE72-B781E653CC9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MALLORCA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mall!$G$5:$S$5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mall!$G$19:$S$19</c:f>
              <c:numCache>
                <c:formatCode>#,##0</c:formatCode>
                <c:ptCount val="13"/>
                <c:pt idx="0">
                  <c:v>9765</c:v>
                </c:pt>
                <c:pt idx="1">
                  <c:v>10146</c:v>
                </c:pt>
                <c:pt idx="2">
                  <c:v>11338</c:v>
                </c:pt>
                <c:pt idx="3">
                  <c:v>12634</c:v>
                </c:pt>
                <c:pt idx="4">
                  <c:v>14309</c:v>
                </c:pt>
                <c:pt idx="5">
                  <c:v>15575</c:v>
                </c:pt>
                <c:pt idx="6">
                  <c:v>16025</c:v>
                </c:pt>
                <c:pt idx="7">
                  <c:v>16969</c:v>
                </c:pt>
                <c:pt idx="8">
                  <c:v>10543</c:v>
                </c:pt>
                <c:pt idx="9">
                  <c:v>14048</c:v>
                </c:pt>
                <c:pt idx="10">
                  <c:v>19414</c:v>
                </c:pt>
                <c:pt idx="11">
                  <c:v>17882</c:v>
                </c:pt>
                <c:pt idx="12">
                  <c:v>17246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MALLORCA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IND_MALL!$F$5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IND_MALL!$F$6:$F$17</c:f>
              <c:numCache>
                <c:formatCode>#,##0.00</c:formatCode>
                <c:ptCount val="12"/>
                <c:pt idx="0">
                  <c:v>309.40769179975285</c:v>
                </c:pt>
                <c:pt idx="1">
                  <c:v>305.27893483398157</c:v>
                </c:pt>
                <c:pt idx="2">
                  <c:v>328.95874399142372</c:v>
                </c:pt>
                <c:pt idx="3">
                  <c:v>268.49198342423745</c:v>
                </c:pt>
                <c:pt idx="4">
                  <c:v>315.44102366178782</c:v>
                </c:pt>
                <c:pt idx="5">
                  <c:v>355.61343317222207</c:v>
                </c:pt>
                <c:pt idx="6">
                  <c:v>373.39946281637697</c:v>
                </c:pt>
                <c:pt idx="7">
                  <c:v>408.04388096673898</c:v>
                </c:pt>
                <c:pt idx="8">
                  <c:v>346.39317645848791</c:v>
                </c:pt>
                <c:pt idx="9">
                  <c:v>395.08887352432157</c:v>
                </c:pt>
                <c:pt idx="10">
                  <c:v>322.47893137648339</c:v>
                </c:pt>
                <c:pt idx="11">
                  <c:v>218.65783668721309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IND_MALL!$G$5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IND_MALL!$G$6:$G$17</c:f>
              <c:numCache>
                <c:formatCode>#,##0.00</c:formatCode>
                <c:ptCount val="12"/>
                <c:pt idx="0">
                  <c:v>328.42477566547313</c:v>
                </c:pt>
                <c:pt idx="1">
                  <c:v>300.14514060789958</c:v>
                </c:pt>
                <c:pt idx="2">
                  <c:v>295.32001034058197</c:v>
                </c:pt>
                <c:pt idx="3">
                  <c:v>342.74746366876883</c:v>
                </c:pt>
                <c:pt idx="4">
                  <c:v>372.96970640684839</c:v>
                </c:pt>
                <c:pt idx="5">
                  <c:v>353.80139948109127</c:v>
                </c:pt>
                <c:pt idx="6">
                  <c:v>408.16182040879903</c:v>
                </c:pt>
                <c:pt idx="7">
                  <c:v>388.87057380564977</c:v>
                </c:pt>
                <c:pt idx="8">
                  <c:v>361.12995858499346</c:v>
                </c:pt>
                <c:pt idx="9">
                  <c:v>409.74005784064434</c:v>
                </c:pt>
                <c:pt idx="10">
                  <c:v>287.76843105077796</c:v>
                </c:pt>
                <c:pt idx="11">
                  <c:v>247.67293654165539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IND_MALL!$H$5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IND_MALL!$H$6:$H$17</c:f>
              <c:numCache>
                <c:formatCode>#,##0.00</c:formatCode>
                <c:ptCount val="12"/>
                <c:pt idx="0">
                  <c:v>303.10073015319659</c:v>
                </c:pt>
                <c:pt idx="1">
                  <c:v>331.72413154066402</c:v>
                </c:pt>
                <c:pt idx="2">
                  <c:v>387.89354670377458</c:v>
                </c:pt>
                <c:pt idx="3">
                  <c:v>332.19877467665077</c:v>
                </c:pt>
                <c:pt idx="4">
                  <c:v>386.49906422768311</c:v>
                </c:pt>
                <c:pt idx="5">
                  <c:v>414.55213750182736</c:v>
                </c:pt>
                <c:pt idx="6">
                  <c:v>435.21985810734282</c:v>
                </c:pt>
                <c:pt idx="7">
                  <c:v>394.32907430477621</c:v>
                </c:pt>
                <c:pt idx="8">
                  <c:v>426.32398475113206</c:v>
                </c:pt>
                <c:pt idx="9">
                  <c:v>410.50667432180279</c:v>
                </c:pt>
                <c:pt idx="10">
                  <c:v>340.75399730650685</c:v>
                </c:pt>
                <c:pt idx="11">
                  <c:v>285.67466370822353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IND_MALL!$I$5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IND_MALL!$I$6:$I$17</c:f>
              <c:numCache>
                <c:formatCode>#,##0.00</c:formatCode>
                <c:ptCount val="12"/>
                <c:pt idx="0">
                  <c:v>306.6670328362581</c:v>
                </c:pt>
                <c:pt idx="1">
                  <c:v>348.06077307048997</c:v>
                </c:pt>
                <c:pt idx="2">
                  <c:v>403.1932583181312</c:v>
                </c:pt>
                <c:pt idx="3">
                  <c:v>367.66870804381108</c:v>
                </c:pt>
                <c:pt idx="4">
                  <c:v>380.63558706109438</c:v>
                </c:pt>
                <c:pt idx="5">
                  <c:v>421.09921758114007</c:v>
                </c:pt>
                <c:pt idx="6">
                  <c:v>504.7018677225247</c:v>
                </c:pt>
                <c:pt idx="7">
                  <c:v>459.3899301727306</c:v>
                </c:pt>
                <c:pt idx="8">
                  <c:v>443.61714413820744</c:v>
                </c:pt>
                <c:pt idx="9">
                  <c:v>396.66100880939376</c:v>
                </c:pt>
                <c:pt idx="10">
                  <c:v>347.12015631214013</c:v>
                </c:pt>
                <c:pt idx="11">
                  <c:v>272.92671460658505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IND_MALL!$J$5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IND_MALL!$J$6:$J$17</c:f>
              <c:numCache>
                <c:formatCode>#,##0.00</c:formatCode>
                <c:ptCount val="12"/>
                <c:pt idx="0">
                  <c:v>334.37013996889578</c:v>
                </c:pt>
                <c:pt idx="1">
                  <c:v>380.98379581907392</c:v>
                </c:pt>
                <c:pt idx="2">
                  <c:v>357.59288900997853</c:v>
                </c:pt>
                <c:pt idx="3">
                  <c:v>396.2430794926164</c:v>
                </c:pt>
                <c:pt idx="4">
                  <c:v>443.00502413051879</c:v>
                </c:pt>
                <c:pt idx="5">
                  <c:v>454.14836339303969</c:v>
                </c:pt>
                <c:pt idx="6">
                  <c:v>502.37239832037233</c:v>
                </c:pt>
                <c:pt idx="7">
                  <c:v>505.94023909307816</c:v>
                </c:pt>
                <c:pt idx="8">
                  <c:v>477.54608893578632</c:v>
                </c:pt>
                <c:pt idx="9">
                  <c:v>431.05623193420263</c:v>
                </c:pt>
                <c:pt idx="10">
                  <c:v>391.88705284037644</c:v>
                </c:pt>
                <c:pt idx="11">
                  <c:v>283.98226127995446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IND_MALL!$K$5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IND_MALL!$K$6:$K$17</c:f>
              <c:numCache>
                <c:formatCode>#,##0.00</c:formatCode>
                <c:ptCount val="12"/>
                <c:pt idx="0">
                  <c:v>358.99335333167812</c:v>
                </c:pt>
                <c:pt idx="1">
                  <c:v>384.61983589039301</c:v>
                </c:pt>
                <c:pt idx="2">
                  <c:v>446.96988553730614</c:v>
                </c:pt>
                <c:pt idx="3">
                  <c:v>353.23274429557603</c:v>
                </c:pt>
                <c:pt idx="4">
                  <c:v>482.93395744478636</c:v>
                </c:pt>
                <c:pt idx="5">
                  <c:v>483.44645670890776</c:v>
                </c:pt>
                <c:pt idx="6">
                  <c:v>510.9710163979401</c:v>
                </c:pt>
                <c:pt idx="7">
                  <c:v>481.65264515828432</c:v>
                </c:pt>
                <c:pt idx="8">
                  <c:v>447.89384299956885</c:v>
                </c:pt>
                <c:pt idx="9">
                  <c:v>457.37608062314519</c:v>
                </c:pt>
                <c:pt idx="10">
                  <c:v>382.72820216562593</c:v>
                </c:pt>
                <c:pt idx="11">
                  <c:v>272.95438423341454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IND_MALL!$L$5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IND_MALL!$L$6:$L$17</c:f>
              <c:numCache>
                <c:formatCode>#,##0.00</c:formatCode>
                <c:ptCount val="12"/>
                <c:pt idx="0">
                  <c:v>368.67991040847272</c:v>
                </c:pt>
                <c:pt idx="1">
                  <c:v>376.02682128811222</c:v>
                </c:pt>
                <c:pt idx="2">
                  <c:v>346.37081105706744</c:v>
                </c:pt>
                <c:pt idx="3">
                  <c:v>380.64381782993212</c:v>
                </c:pt>
                <c:pt idx="4">
                  <c:v>457.51053534748741</c:v>
                </c:pt>
                <c:pt idx="5">
                  <c:v>488.25847998667626</c:v>
                </c:pt>
                <c:pt idx="6">
                  <c:v>540.63476165311386</c:v>
                </c:pt>
                <c:pt idx="7">
                  <c:v>468.29003441479301</c:v>
                </c:pt>
                <c:pt idx="8">
                  <c:v>454.54803559159382</c:v>
                </c:pt>
                <c:pt idx="9">
                  <c:v>462.02887181856556</c:v>
                </c:pt>
                <c:pt idx="10">
                  <c:v>379.44233029165486</c:v>
                </c:pt>
                <c:pt idx="11">
                  <c:v>290.53721412480792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IND_MALL!$M$5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IND_MALL!$M$6:$M$17</c:f>
              <c:numCache>
                <c:formatCode>#,##0.00</c:formatCode>
                <c:ptCount val="12"/>
                <c:pt idx="0">
                  <c:v>312.36532860543343</c:v>
                </c:pt>
                <c:pt idx="1">
                  <c:v>292.10833651549319</c:v>
                </c:pt>
                <c:pt idx="2">
                  <c:v>306.75805989210039</c:v>
                </c:pt>
                <c:pt idx="3">
                  <c:v>302.98061636950803</c:v>
                </c:pt>
                <c:pt idx="4">
                  <c:v>362.28103208126709</c:v>
                </c:pt>
                <c:pt idx="5">
                  <c:v>367.75249617246203</c:v>
                </c:pt>
                <c:pt idx="6">
                  <c:v>446.30465910342548</c:v>
                </c:pt>
                <c:pt idx="7">
                  <c:v>414.48574541010174</c:v>
                </c:pt>
                <c:pt idx="8">
                  <c:v>394.25109393847492</c:v>
                </c:pt>
                <c:pt idx="9">
                  <c:v>425.59528474911042</c:v>
                </c:pt>
                <c:pt idx="10">
                  <c:v>282.28282811592049</c:v>
                </c:pt>
                <c:pt idx="11">
                  <c:v>238.91007187116972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IND_MALL!$N$5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IND_MALL!$N$6:$N$17</c:f>
              <c:numCache>
                <c:formatCode>#,##0.00</c:formatCode>
                <c:ptCount val="12"/>
                <c:pt idx="0">
                  <c:v>268.61943299057265</c:v>
                </c:pt>
                <c:pt idx="1">
                  <c:v>310.63699692092678</c:v>
                </c:pt>
                <c:pt idx="2">
                  <c:v>229.99004110109107</c:v>
                </c:pt>
                <c:pt idx="3">
                  <c:v>95.693278137100933</c:v>
                </c:pt>
                <c:pt idx="4">
                  <c:v>180.98901575114266</c:v>
                </c:pt>
                <c:pt idx="5">
                  <c:v>239.19244559008013</c:v>
                </c:pt>
                <c:pt idx="6">
                  <c:v>301.78073096335197</c:v>
                </c:pt>
                <c:pt idx="7">
                  <c:v>285.61345130958682</c:v>
                </c:pt>
                <c:pt idx="8">
                  <c:v>235.18020715223014</c:v>
                </c:pt>
                <c:pt idx="9">
                  <c:v>255.97974966434725</c:v>
                </c:pt>
                <c:pt idx="10">
                  <c:v>235.47168928267425</c:v>
                </c:pt>
                <c:pt idx="11">
                  <c:v>189.64994272218345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63-4557-BEF4-7BB820D94306}"/>
            </c:ext>
          </c:extLst>
        </c:ser>
        <c:ser>
          <c:idx val="9"/>
          <c:order val="9"/>
          <c:tx>
            <c:strRef>
              <c:f>IND_MALL!$O$5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IND_MALL!$O$6:$O$17</c:f>
              <c:numCache>
                <c:formatCode>#,##0.00</c:formatCode>
                <c:ptCount val="12"/>
                <c:pt idx="0">
                  <c:v>218.06918281911533</c:v>
                </c:pt>
                <c:pt idx="1">
                  <c:v>263.671875</c:v>
                </c:pt>
                <c:pt idx="2">
                  <c:v>268.39542039397651</c:v>
                </c:pt>
                <c:pt idx="3">
                  <c:v>266.09868492431036</c:v>
                </c:pt>
                <c:pt idx="4">
                  <c:v>287.71491957848031</c:v>
                </c:pt>
                <c:pt idx="5">
                  <c:v>289.71300457135095</c:v>
                </c:pt>
                <c:pt idx="6">
                  <c:v>355.93684402664962</c:v>
                </c:pt>
                <c:pt idx="7">
                  <c:v>364.9435726479897</c:v>
                </c:pt>
                <c:pt idx="8">
                  <c:v>362.65669460893639</c:v>
                </c:pt>
                <c:pt idx="9">
                  <c:v>280.36499691523875</c:v>
                </c:pt>
                <c:pt idx="10">
                  <c:v>284.53691894310094</c:v>
                </c:pt>
                <c:pt idx="11">
                  <c:v>246.47581596098959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49-4C67-8D88-E89A4E34C00D}"/>
            </c:ext>
          </c:extLst>
        </c:ser>
        <c:ser>
          <c:idx val="10"/>
          <c:order val="10"/>
          <c:tx>
            <c:strRef>
              <c:f>IND_MALL!$P$5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IND_MALL!$P$6:$P$17</c:f>
              <c:numCache>
                <c:formatCode>#,##0.00</c:formatCode>
                <c:ptCount val="12"/>
                <c:pt idx="0">
                  <c:v>483.05487639228471</c:v>
                </c:pt>
                <c:pt idx="1">
                  <c:v>348.97427271956525</c:v>
                </c:pt>
                <c:pt idx="2">
                  <c:v>424.45773609777842</c:v>
                </c:pt>
                <c:pt idx="3">
                  <c:v>344.44937107652095</c:v>
                </c:pt>
                <c:pt idx="4">
                  <c:v>420.14836907868738</c:v>
                </c:pt>
                <c:pt idx="5">
                  <c:v>493.51120117569218</c:v>
                </c:pt>
                <c:pt idx="6">
                  <c:v>468.34635867235124</c:v>
                </c:pt>
                <c:pt idx="7">
                  <c:v>522.72008947022925</c:v>
                </c:pt>
                <c:pt idx="8">
                  <c:v>464.36993994797109</c:v>
                </c:pt>
                <c:pt idx="9">
                  <c:v>409.26146539917175</c:v>
                </c:pt>
                <c:pt idx="10">
                  <c:v>297.42367881484364</c:v>
                </c:pt>
                <c:pt idx="11">
                  <c:v>226.64710856099347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B3-48A8-B1EE-E6AD9A216DBC}"/>
            </c:ext>
          </c:extLst>
        </c:ser>
        <c:ser>
          <c:idx val="11"/>
          <c:order val="11"/>
          <c:tx>
            <c:strRef>
              <c:f>IND_MALL!$Q$5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IND_MALL!$Q$6:$Q$17</c:f>
              <c:numCache>
                <c:formatCode>#,##0.00</c:formatCode>
                <c:ptCount val="12"/>
                <c:pt idx="0">
                  <c:v>279.47707580441505</c:v>
                </c:pt>
                <c:pt idx="1">
                  <c:v>299.35258129399932</c:v>
                </c:pt>
                <c:pt idx="2">
                  <c:v>330.10945734638329</c:v>
                </c:pt>
                <c:pt idx="3">
                  <c:v>290.77673874539232</c:v>
                </c:pt>
                <c:pt idx="4">
                  <c:v>380.78998507456339</c:v>
                </c:pt>
                <c:pt idx="5">
                  <c:v>397.54517416810182</c:v>
                </c:pt>
                <c:pt idx="6">
                  <c:v>443.29805505555657</c:v>
                </c:pt>
                <c:pt idx="7">
                  <c:v>408.87628644125726</c:v>
                </c:pt>
                <c:pt idx="8">
                  <c:v>377.22122111177231</c:v>
                </c:pt>
                <c:pt idx="9">
                  <c:v>407.37985265093977</c:v>
                </c:pt>
                <c:pt idx="10">
                  <c:v>295.13407818308247</c:v>
                </c:pt>
                <c:pt idx="11">
                  <c:v>193.70624617685041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B3-48A8-B1EE-E6AD9A216DBC}"/>
            </c:ext>
          </c:extLst>
        </c:ser>
        <c:ser>
          <c:idx val="12"/>
          <c:order val="12"/>
          <c:tx>
            <c:strRef>
              <c:f>IND_MALL!$R$5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IND_MALL!$B$6:$B$17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IND_MALL!$R$6:$R$17</c:f>
              <c:numCache>
                <c:formatCode>#,##0.00</c:formatCode>
                <c:ptCount val="12"/>
                <c:pt idx="0">
                  <c:v>269.33699835654312</c:v>
                </c:pt>
                <c:pt idx="1">
                  <c:v>283.8391006037894</c:v>
                </c:pt>
                <c:pt idx="2">
                  <c:v>259.02675995317236</c:v>
                </c:pt>
                <c:pt idx="3">
                  <c:v>295.66289719666185</c:v>
                </c:pt>
                <c:pt idx="4">
                  <c:v>355.43975313494514</c:v>
                </c:pt>
                <c:pt idx="5">
                  <c:v>351.3865697190019</c:v>
                </c:pt>
                <c:pt idx="6">
                  <c:v>415.18013112313042</c:v>
                </c:pt>
                <c:pt idx="7">
                  <c:v>385.62780747079222</c:v>
                </c:pt>
                <c:pt idx="8">
                  <c:v>356.21158216310266</c:v>
                </c:pt>
                <c:pt idx="9">
                  <c:v>370.2409901486181</c:v>
                </c:pt>
                <c:pt idx="10">
                  <c:v>270.68313532786249</c:v>
                </c:pt>
                <c:pt idx="11">
                  <c:v>193.23478269351301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CC-4066-9FB7-4F99DBC559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algn="l">
              <a:defRPr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 sz="1100" b="1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PER PERÍODE DE L'ACCIDENTALITAT A BALEARS 2012-2024* </a:t>
            </a:r>
            <a:endParaRPr lang="es-ES" sz="1100" b="1">
              <a:ln>
                <a:noFill/>
              </a:ln>
              <a:solidFill>
                <a:schemeClr val="bg1">
                  <a:lumMod val="50000"/>
                </a:schemeClr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endParaRP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TOTAL!$G$5:$S$5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TOTAL!$G$19:$S$19</c:f>
              <c:numCache>
                <c:formatCode>#,##0</c:formatCode>
                <c:ptCount val="13"/>
                <c:pt idx="0">
                  <c:v>12727</c:v>
                </c:pt>
                <c:pt idx="1">
                  <c:v>13362</c:v>
                </c:pt>
                <c:pt idx="2">
                  <c:v>14779</c:v>
                </c:pt>
                <c:pt idx="3">
                  <c:v>16329</c:v>
                </c:pt>
                <c:pt idx="4">
                  <c:v>18428</c:v>
                </c:pt>
                <c:pt idx="5">
                  <c:v>20098</c:v>
                </c:pt>
                <c:pt idx="6">
                  <c:v>20622</c:v>
                </c:pt>
                <c:pt idx="7">
                  <c:v>21868</c:v>
                </c:pt>
                <c:pt idx="8">
                  <c:v>13292</c:v>
                </c:pt>
                <c:pt idx="9">
                  <c:v>17817</c:v>
                </c:pt>
                <c:pt idx="10">
                  <c:v>24592</c:v>
                </c:pt>
                <c:pt idx="11">
                  <c:v>22775</c:v>
                </c:pt>
                <c:pt idx="12">
                  <c:v>21979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08-40A8-91F3-C6962D9251C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MALLORCA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tx>
            <c:strRef>
              <c:f>IND_MALL!$F$19:$R$19</c:f>
              <c:strCache>
                <c:ptCount val="13"/>
                <c:pt idx="0">
                  <c:v>328,94</c:v>
                </c:pt>
                <c:pt idx="1">
                  <c:v>341,40</c:v>
                </c:pt>
                <c:pt idx="2">
                  <c:v>370,73</c:v>
                </c:pt>
                <c:pt idx="3">
                  <c:v>387,65</c:v>
                </c:pt>
                <c:pt idx="4">
                  <c:v>413,26</c:v>
                </c:pt>
                <c:pt idx="5">
                  <c:v>421,98</c:v>
                </c:pt>
                <c:pt idx="6">
                  <c:v>417,75</c:v>
                </c:pt>
                <c:pt idx="7">
                  <c:v>345,51</c:v>
                </c:pt>
                <c:pt idx="8">
                  <c:v>235,73</c:v>
                </c:pt>
                <c:pt idx="9">
                  <c:v>290,71</c:v>
                </c:pt>
                <c:pt idx="10">
                  <c:v>408,61</c:v>
                </c:pt>
                <c:pt idx="11">
                  <c:v>341,97</c:v>
                </c:pt>
                <c:pt idx="12">
                  <c:v>317,16</c:v>
                </c:pt>
              </c:strCache>
            </c:strRef>
          </c:tx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IND_MALL!$F$5:$R$5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IND_MALL!$F$19:$R$19</c:f>
              <c:numCache>
                <c:formatCode>#,##0.00</c:formatCode>
                <c:ptCount val="13"/>
                <c:pt idx="0">
                  <c:v>328.93783105941895</c:v>
                </c:pt>
                <c:pt idx="1">
                  <c:v>341.3960228669319</c:v>
                </c:pt>
                <c:pt idx="2">
                  <c:v>370.73138644196507</c:v>
                </c:pt>
                <c:pt idx="3">
                  <c:v>387.64511655604224</c:v>
                </c:pt>
                <c:pt idx="4">
                  <c:v>413.26063035149122</c:v>
                </c:pt>
                <c:pt idx="5">
                  <c:v>421.9810337322188</c:v>
                </c:pt>
                <c:pt idx="6">
                  <c:v>417.7476353176898</c:v>
                </c:pt>
                <c:pt idx="7">
                  <c:v>345.50629606870552</c:v>
                </c:pt>
                <c:pt idx="8">
                  <c:v>235.73308179877401</c:v>
                </c:pt>
                <c:pt idx="9">
                  <c:v>290.71482753251155</c:v>
                </c:pt>
                <c:pt idx="10">
                  <c:v>408.61370561717405</c:v>
                </c:pt>
                <c:pt idx="11">
                  <c:v>341.97222933769285</c:v>
                </c:pt>
                <c:pt idx="12">
                  <c:v>317.15587565759438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MENORCA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men!$G$5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men!$G$6:$G$17</c:f>
              <c:numCache>
                <c:formatCode>#,##0</c:formatCode>
                <c:ptCount val="12"/>
                <c:pt idx="0">
                  <c:v>59</c:v>
                </c:pt>
                <c:pt idx="1">
                  <c:v>52</c:v>
                </c:pt>
                <c:pt idx="2">
                  <c:v>49</c:v>
                </c:pt>
                <c:pt idx="3">
                  <c:v>45</c:v>
                </c:pt>
                <c:pt idx="4">
                  <c:v>85</c:v>
                </c:pt>
                <c:pt idx="5">
                  <c:v>82</c:v>
                </c:pt>
                <c:pt idx="6">
                  <c:v>82</c:v>
                </c:pt>
                <c:pt idx="7">
                  <c:v>94</c:v>
                </c:pt>
                <c:pt idx="8">
                  <c:v>82</c:v>
                </c:pt>
                <c:pt idx="9">
                  <c:v>63</c:v>
                </c:pt>
                <c:pt idx="10">
                  <c:v>49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men!$H$5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men!$H$6:$H$17</c:f>
              <c:numCache>
                <c:formatCode>#,##0</c:formatCode>
                <c:ptCount val="12"/>
                <c:pt idx="0">
                  <c:v>41</c:v>
                </c:pt>
                <c:pt idx="1">
                  <c:v>64</c:v>
                </c:pt>
                <c:pt idx="2">
                  <c:v>54</c:v>
                </c:pt>
                <c:pt idx="3">
                  <c:v>64</c:v>
                </c:pt>
                <c:pt idx="4">
                  <c:v>66</c:v>
                </c:pt>
                <c:pt idx="5">
                  <c:v>91</c:v>
                </c:pt>
                <c:pt idx="6">
                  <c:v>112</c:v>
                </c:pt>
                <c:pt idx="7">
                  <c:v>94</c:v>
                </c:pt>
                <c:pt idx="8">
                  <c:v>79</c:v>
                </c:pt>
                <c:pt idx="9">
                  <c:v>56</c:v>
                </c:pt>
                <c:pt idx="10">
                  <c:v>34</c:v>
                </c:pt>
                <c:pt idx="1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men!$I$5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men!$I$6:$I$17</c:f>
              <c:numCache>
                <c:formatCode>#,##0</c:formatCode>
                <c:ptCount val="12"/>
                <c:pt idx="0">
                  <c:v>50</c:v>
                </c:pt>
                <c:pt idx="1">
                  <c:v>45</c:v>
                </c:pt>
                <c:pt idx="2">
                  <c:v>48</c:v>
                </c:pt>
                <c:pt idx="3">
                  <c:v>53</c:v>
                </c:pt>
                <c:pt idx="4">
                  <c:v>93</c:v>
                </c:pt>
                <c:pt idx="5">
                  <c:v>83</c:v>
                </c:pt>
                <c:pt idx="6">
                  <c:v>97</c:v>
                </c:pt>
                <c:pt idx="7">
                  <c:v>116</c:v>
                </c:pt>
                <c:pt idx="8">
                  <c:v>88</c:v>
                </c:pt>
                <c:pt idx="9">
                  <c:v>47</c:v>
                </c:pt>
                <c:pt idx="10">
                  <c:v>48</c:v>
                </c:pt>
                <c:pt idx="1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men!$J$5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men!$J$6:$J$17</c:f>
              <c:numCache>
                <c:formatCode>#,##0</c:formatCode>
                <c:ptCount val="12"/>
                <c:pt idx="0">
                  <c:v>31</c:v>
                </c:pt>
                <c:pt idx="1">
                  <c:v>50</c:v>
                </c:pt>
                <c:pt idx="2">
                  <c:v>71</c:v>
                </c:pt>
                <c:pt idx="3">
                  <c:v>64</c:v>
                </c:pt>
                <c:pt idx="4">
                  <c:v>88</c:v>
                </c:pt>
                <c:pt idx="5">
                  <c:v>121</c:v>
                </c:pt>
                <c:pt idx="6">
                  <c:v>112</c:v>
                </c:pt>
                <c:pt idx="7">
                  <c:v>131</c:v>
                </c:pt>
                <c:pt idx="8">
                  <c:v>96</c:v>
                </c:pt>
                <c:pt idx="9">
                  <c:v>59</c:v>
                </c:pt>
                <c:pt idx="10">
                  <c:v>43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men!$K$5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men!$K$6:$K$17</c:f>
              <c:numCache>
                <c:formatCode>#,##0</c:formatCode>
                <c:ptCount val="12"/>
                <c:pt idx="0">
                  <c:v>54</c:v>
                </c:pt>
                <c:pt idx="1">
                  <c:v>47</c:v>
                </c:pt>
                <c:pt idx="2">
                  <c:v>60</c:v>
                </c:pt>
                <c:pt idx="3">
                  <c:v>79</c:v>
                </c:pt>
                <c:pt idx="4">
                  <c:v>102</c:v>
                </c:pt>
                <c:pt idx="5">
                  <c:v>129</c:v>
                </c:pt>
                <c:pt idx="6">
                  <c:v>138</c:v>
                </c:pt>
                <c:pt idx="7">
                  <c:v>161</c:v>
                </c:pt>
                <c:pt idx="8">
                  <c:v>111</c:v>
                </c:pt>
                <c:pt idx="9">
                  <c:v>81</c:v>
                </c:pt>
                <c:pt idx="10">
                  <c:v>61</c:v>
                </c:pt>
                <c:pt idx="11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men!$L$5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men!$L$6:$L$17</c:f>
              <c:numCache>
                <c:formatCode>#,##0</c:formatCode>
                <c:ptCount val="12"/>
                <c:pt idx="0">
                  <c:v>54</c:v>
                </c:pt>
                <c:pt idx="1">
                  <c:v>69</c:v>
                </c:pt>
                <c:pt idx="2">
                  <c:v>87</c:v>
                </c:pt>
                <c:pt idx="3">
                  <c:v>59</c:v>
                </c:pt>
                <c:pt idx="4">
                  <c:v>129</c:v>
                </c:pt>
                <c:pt idx="5">
                  <c:v>113</c:v>
                </c:pt>
                <c:pt idx="6">
                  <c:v>143</c:v>
                </c:pt>
                <c:pt idx="7">
                  <c:v>146</c:v>
                </c:pt>
                <c:pt idx="8">
                  <c:v>132</c:v>
                </c:pt>
                <c:pt idx="9">
                  <c:v>94</c:v>
                </c:pt>
                <c:pt idx="10">
                  <c:v>57</c:v>
                </c:pt>
                <c:pt idx="11">
                  <c:v>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men!$M$5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men!$M$6:$M$17</c:f>
              <c:numCache>
                <c:formatCode>#,##0</c:formatCode>
                <c:ptCount val="12"/>
                <c:pt idx="0">
                  <c:v>59</c:v>
                </c:pt>
                <c:pt idx="1">
                  <c:v>61</c:v>
                </c:pt>
                <c:pt idx="2">
                  <c:v>78</c:v>
                </c:pt>
                <c:pt idx="3">
                  <c:v>81</c:v>
                </c:pt>
                <c:pt idx="4">
                  <c:v>126</c:v>
                </c:pt>
                <c:pt idx="5">
                  <c:v>133</c:v>
                </c:pt>
                <c:pt idx="6">
                  <c:v>154</c:v>
                </c:pt>
                <c:pt idx="7">
                  <c:v>179</c:v>
                </c:pt>
                <c:pt idx="8">
                  <c:v>142</c:v>
                </c:pt>
                <c:pt idx="9">
                  <c:v>115</c:v>
                </c:pt>
                <c:pt idx="10">
                  <c:v>84</c:v>
                </c:pt>
                <c:pt idx="11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men!$N$5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men!$N$6:$N$17</c:f>
              <c:numCache>
                <c:formatCode>#,##0</c:formatCode>
                <c:ptCount val="12"/>
                <c:pt idx="0">
                  <c:v>104</c:v>
                </c:pt>
                <c:pt idx="1">
                  <c:v>99</c:v>
                </c:pt>
                <c:pt idx="2">
                  <c:v>88</c:v>
                </c:pt>
                <c:pt idx="3">
                  <c:v>103</c:v>
                </c:pt>
                <c:pt idx="4">
                  <c:v>118</c:v>
                </c:pt>
                <c:pt idx="5">
                  <c:v>146</c:v>
                </c:pt>
                <c:pt idx="6">
                  <c:v>191</c:v>
                </c:pt>
                <c:pt idx="7">
                  <c:v>188</c:v>
                </c:pt>
                <c:pt idx="8">
                  <c:v>151</c:v>
                </c:pt>
                <c:pt idx="9">
                  <c:v>97</c:v>
                </c:pt>
                <c:pt idx="10">
                  <c:v>77</c:v>
                </c:pt>
                <c:pt idx="11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men!$O$5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men!$O$6:$O$17</c:f>
              <c:numCache>
                <c:formatCode>#,##0</c:formatCode>
                <c:ptCount val="12"/>
                <c:pt idx="0">
                  <c:v>69</c:v>
                </c:pt>
                <c:pt idx="1">
                  <c:v>108</c:v>
                </c:pt>
                <c:pt idx="2">
                  <c:v>99</c:v>
                </c:pt>
                <c:pt idx="3">
                  <c:v>34</c:v>
                </c:pt>
                <c:pt idx="4">
                  <c:v>57</c:v>
                </c:pt>
                <c:pt idx="5">
                  <c:v>79</c:v>
                </c:pt>
                <c:pt idx="6">
                  <c:v>97</c:v>
                </c:pt>
                <c:pt idx="7">
                  <c:v>103</c:v>
                </c:pt>
                <c:pt idx="8">
                  <c:v>78</c:v>
                </c:pt>
                <c:pt idx="9">
                  <c:v>64</c:v>
                </c:pt>
                <c:pt idx="10">
                  <c:v>71</c:v>
                </c:pt>
                <c:pt idx="1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88-40A0-84DB-BB043316FB45}"/>
            </c:ext>
          </c:extLst>
        </c:ser>
        <c:ser>
          <c:idx val="9"/>
          <c:order val="9"/>
          <c:tx>
            <c:strRef>
              <c:f>men!$P$5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men!$P$6:$P$17</c:f>
              <c:numCache>
                <c:formatCode>#,##0</c:formatCode>
                <c:ptCount val="12"/>
                <c:pt idx="0">
                  <c:v>77</c:v>
                </c:pt>
                <c:pt idx="1">
                  <c:v>76</c:v>
                </c:pt>
                <c:pt idx="2">
                  <c:v>66</c:v>
                </c:pt>
                <c:pt idx="3">
                  <c:v>72</c:v>
                </c:pt>
                <c:pt idx="4">
                  <c:v>74</c:v>
                </c:pt>
                <c:pt idx="5">
                  <c:v>88</c:v>
                </c:pt>
                <c:pt idx="6">
                  <c:v>143</c:v>
                </c:pt>
                <c:pt idx="7">
                  <c:v>146</c:v>
                </c:pt>
                <c:pt idx="8">
                  <c:v>109</c:v>
                </c:pt>
                <c:pt idx="9">
                  <c:v>78</c:v>
                </c:pt>
                <c:pt idx="10">
                  <c:v>87</c:v>
                </c:pt>
                <c:pt idx="11">
                  <c:v>109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CB-4AB5-931B-6058EE1A9622}"/>
            </c:ext>
          </c:extLst>
        </c:ser>
        <c:ser>
          <c:idx val="10"/>
          <c:order val="10"/>
          <c:tx>
            <c:strRef>
              <c:f>men!$Q$5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men!$Q$6:$Q$17</c:f>
              <c:numCache>
                <c:formatCode>#,##0</c:formatCode>
                <c:ptCount val="12"/>
                <c:pt idx="0">
                  <c:v>196</c:v>
                </c:pt>
                <c:pt idx="1">
                  <c:v>116</c:v>
                </c:pt>
                <c:pt idx="2">
                  <c:v>137</c:v>
                </c:pt>
                <c:pt idx="3">
                  <c:v>127</c:v>
                </c:pt>
                <c:pt idx="4">
                  <c:v>159</c:v>
                </c:pt>
                <c:pt idx="5">
                  <c:v>153</c:v>
                </c:pt>
                <c:pt idx="6">
                  <c:v>187</c:v>
                </c:pt>
                <c:pt idx="7">
                  <c:v>179</c:v>
                </c:pt>
                <c:pt idx="8">
                  <c:v>150</c:v>
                </c:pt>
                <c:pt idx="9">
                  <c:v>125</c:v>
                </c:pt>
                <c:pt idx="10">
                  <c:v>92</c:v>
                </c:pt>
                <c:pt idx="11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2F-4B96-A658-858B78A5AE2A}"/>
            </c:ext>
          </c:extLst>
        </c:ser>
        <c:ser>
          <c:idx val="11"/>
          <c:order val="11"/>
          <c:tx>
            <c:strRef>
              <c:f>men!$R$5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men!$R$6:$R$17</c:f>
              <c:numCache>
                <c:formatCode>#,##0</c:formatCode>
                <c:ptCount val="12"/>
                <c:pt idx="0">
                  <c:v>79</c:v>
                </c:pt>
                <c:pt idx="1">
                  <c:v>83</c:v>
                </c:pt>
                <c:pt idx="2">
                  <c:v>112</c:v>
                </c:pt>
                <c:pt idx="3">
                  <c:v>100</c:v>
                </c:pt>
                <c:pt idx="4">
                  <c:v>139</c:v>
                </c:pt>
                <c:pt idx="5">
                  <c:v>186</c:v>
                </c:pt>
                <c:pt idx="6">
                  <c:v>213</c:v>
                </c:pt>
                <c:pt idx="7">
                  <c:v>214</c:v>
                </c:pt>
                <c:pt idx="8">
                  <c:v>189</c:v>
                </c:pt>
                <c:pt idx="9">
                  <c:v>122</c:v>
                </c:pt>
                <c:pt idx="10">
                  <c:v>78</c:v>
                </c:pt>
                <c:pt idx="1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2F-4B96-A658-858B78A5AE2A}"/>
            </c:ext>
          </c:extLst>
        </c:ser>
        <c:ser>
          <c:idx val="12"/>
          <c:order val="12"/>
          <c:tx>
            <c:strRef>
              <c:f>men!$S$5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men!$S$6:$S$17</c:f>
              <c:numCache>
                <c:formatCode>#,##0</c:formatCode>
                <c:ptCount val="12"/>
                <c:pt idx="0">
                  <c:v>97</c:v>
                </c:pt>
                <c:pt idx="1">
                  <c:v>109</c:v>
                </c:pt>
                <c:pt idx="2">
                  <c:v>86</c:v>
                </c:pt>
                <c:pt idx="3">
                  <c:v>115</c:v>
                </c:pt>
                <c:pt idx="4">
                  <c:v>157</c:v>
                </c:pt>
                <c:pt idx="5">
                  <c:v>189</c:v>
                </c:pt>
                <c:pt idx="6">
                  <c:v>222</c:v>
                </c:pt>
                <c:pt idx="7">
                  <c:v>240</c:v>
                </c:pt>
                <c:pt idx="8">
                  <c:v>156</c:v>
                </c:pt>
                <c:pt idx="9">
                  <c:v>139</c:v>
                </c:pt>
                <c:pt idx="10">
                  <c:v>94</c:v>
                </c:pt>
                <c:pt idx="1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CE-4FB7-990A-AC10CB925E2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</a:t>
            </a:r>
            <a:r>
              <a:rPr lang="en-US" sz="1100" baseline="0"/>
              <a:t> PERÍODE</a:t>
            </a:r>
            <a:r>
              <a:rPr lang="en-US" sz="1100"/>
              <a:t> DE L'ACCIDENTALITAT A MENORCA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2556175792E-2"/>
          <c:y val="0.17146549328392774"/>
          <c:w val="0.91918105606148726"/>
          <c:h val="0.75563378107148371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men!$G$5:$S$5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men!$G$19:$S$19</c:f>
              <c:numCache>
                <c:formatCode>#,##0</c:formatCode>
                <c:ptCount val="13"/>
                <c:pt idx="0">
                  <c:v>765</c:v>
                </c:pt>
                <c:pt idx="1">
                  <c:v>782</c:v>
                </c:pt>
                <c:pt idx="2">
                  <c:v>806</c:v>
                </c:pt>
                <c:pt idx="3">
                  <c:v>922</c:v>
                </c:pt>
                <c:pt idx="4">
                  <c:v>1057</c:v>
                </c:pt>
                <c:pt idx="5">
                  <c:v>1140</c:v>
                </c:pt>
                <c:pt idx="6">
                  <c:v>1259</c:v>
                </c:pt>
                <c:pt idx="7">
                  <c:v>1416</c:v>
                </c:pt>
                <c:pt idx="8">
                  <c:v>933</c:v>
                </c:pt>
                <c:pt idx="9">
                  <c:v>1125</c:v>
                </c:pt>
                <c:pt idx="10">
                  <c:v>1680</c:v>
                </c:pt>
                <c:pt idx="11">
                  <c:v>1583</c:v>
                </c:pt>
                <c:pt idx="12">
                  <c:v>1657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MENORCA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IND_MEN!$G$5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IND_MEN!$G$6:$G$17</c:f>
              <c:numCache>
                <c:formatCode>#,##0.00</c:formatCode>
                <c:ptCount val="12"/>
                <c:pt idx="0">
                  <c:v>367.85335744123699</c:v>
                </c:pt>
                <c:pt idx="1">
                  <c:v>324.55373860941205</c:v>
                </c:pt>
                <c:pt idx="2">
                  <c:v>296.48454044896232</c:v>
                </c:pt>
                <c:pt idx="3">
                  <c:v>248.72871987618836</c:v>
                </c:pt>
                <c:pt idx="4">
                  <c:v>394.41325228527677</c:v>
                </c:pt>
                <c:pt idx="5">
                  <c:v>347.76708087705163</c:v>
                </c:pt>
                <c:pt idx="6">
                  <c:v>336.75564681724848</c:v>
                </c:pt>
                <c:pt idx="7">
                  <c:v>404.52726255540733</c:v>
                </c:pt>
                <c:pt idx="8">
                  <c:v>383.82325407227108</c:v>
                </c:pt>
                <c:pt idx="9">
                  <c:v>376.81679526287456</c:v>
                </c:pt>
                <c:pt idx="10">
                  <c:v>311.38790035587186</c:v>
                </c:pt>
                <c:pt idx="11">
                  <c:v>146.15237974200929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IND_MEN!$H$5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IND_MEN!$H$6:$H$17</c:f>
              <c:numCache>
                <c:formatCode>#,##0.00</c:formatCode>
                <c:ptCount val="12"/>
                <c:pt idx="0">
                  <c:v>261.64645820038288</c:v>
                </c:pt>
                <c:pt idx="1">
                  <c:v>403.91290627958347</c:v>
                </c:pt>
                <c:pt idx="2">
                  <c:v>327.31240150321253</c:v>
                </c:pt>
                <c:pt idx="3">
                  <c:v>354.43318380683394</c:v>
                </c:pt>
                <c:pt idx="4">
                  <c:v>304.8780487804878</c:v>
                </c:pt>
                <c:pt idx="5">
                  <c:v>384.12832418742084</c:v>
                </c:pt>
                <c:pt idx="6">
                  <c:v>451.72219085262566</c:v>
                </c:pt>
                <c:pt idx="7">
                  <c:v>384.78857096074336</c:v>
                </c:pt>
                <c:pt idx="8">
                  <c:v>383.32767237614632</c:v>
                </c:pt>
                <c:pt idx="9">
                  <c:v>334.66802127532424</c:v>
                </c:pt>
                <c:pt idx="10">
                  <c:v>218.0605438686506</c:v>
                </c:pt>
                <c:pt idx="11">
                  <c:v>175.98748533437623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IND_MEN!$I$5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IND_MEN!$I$6:$I$17</c:f>
              <c:numCache>
                <c:formatCode>#,##0.00</c:formatCode>
                <c:ptCount val="12"/>
                <c:pt idx="0">
                  <c:v>328.88245740972178</c:v>
                </c:pt>
                <c:pt idx="1">
                  <c:v>287.68699654775605</c:v>
                </c:pt>
                <c:pt idx="2">
                  <c:v>294.85840653602799</c:v>
                </c:pt>
                <c:pt idx="3">
                  <c:v>290.85720557567777</c:v>
                </c:pt>
                <c:pt idx="4">
                  <c:v>422.15161143894687</c:v>
                </c:pt>
                <c:pt idx="5">
                  <c:v>345.14304723885562</c:v>
                </c:pt>
                <c:pt idx="6">
                  <c:v>389.30807513244503</c:v>
                </c:pt>
                <c:pt idx="7">
                  <c:v>470.13050174272513</c:v>
                </c:pt>
                <c:pt idx="8">
                  <c:v>417.43750296475497</c:v>
                </c:pt>
                <c:pt idx="9">
                  <c:v>275.41752124230879</c:v>
                </c:pt>
                <c:pt idx="10">
                  <c:v>304.89741472400431</c:v>
                </c:pt>
                <c:pt idx="11">
                  <c:v>244.35727605941739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IND_MEN!$J$5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IND_MEN!$J$6:$J$17</c:f>
              <c:numCache>
                <c:formatCode>#,##0.00</c:formatCode>
                <c:ptCount val="12"/>
                <c:pt idx="0">
                  <c:v>199.57509817807249</c:v>
                </c:pt>
                <c:pt idx="1">
                  <c:v>313.30283852371701</c:v>
                </c:pt>
                <c:pt idx="2">
                  <c:v>412.88671784135846</c:v>
                </c:pt>
                <c:pt idx="3">
                  <c:v>334.32586323982656</c:v>
                </c:pt>
                <c:pt idx="4">
                  <c:v>384.68263682461969</c:v>
                </c:pt>
                <c:pt idx="5">
                  <c:v>493.39422606426359</c:v>
                </c:pt>
                <c:pt idx="6">
                  <c:v>438.64802412564131</c:v>
                </c:pt>
                <c:pt idx="7">
                  <c:v>524.1257901896455</c:v>
                </c:pt>
                <c:pt idx="8">
                  <c:v>448.26298094882333</c:v>
                </c:pt>
                <c:pt idx="9">
                  <c:v>309.59752321981426</c:v>
                </c:pt>
                <c:pt idx="10">
                  <c:v>264.68053674750706</c:v>
                </c:pt>
                <c:pt idx="11">
                  <c:v>347.00706407237578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IND_MEN!$K$5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IND_MEN!$K$6:$K$17</c:f>
              <c:numCache>
                <c:formatCode>#,##0.00</c:formatCode>
                <c:ptCount val="12"/>
                <c:pt idx="0">
                  <c:v>332.12374684789961</c:v>
                </c:pt>
                <c:pt idx="1">
                  <c:v>281.25187002573153</c:v>
                </c:pt>
                <c:pt idx="2">
                  <c:v>336.98399326032012</c:v>
                </c:pt>
                <c:pt idx="3">
                  <c:v>390.21980735984192</c:v>
                </c:pt>
                <c:pt idx="4">
                  <c:v>423.32434114961609</c:v>
                </c:pt>
                <c:pt idx="5">
                  <c:v>492.29125324377958</c:v>
                </c:pt>
                <c:pt idx="6">
                  <c:v>499.18610960390669</c:v>
                </c:pt>
                <c:pt idx="7">
                  <c:v>614.57418788410882</c:v>
                </c:pt>
                <c:pt idx="8">
                  <c:v>485.18227117755049</c:v>
                </c:pt>
                <c:pt idx="9">
                  <c:v>438.0272550292018</c:v>
                </c:pt>
                <c:pt idx="10">
                  <c:v>352.23466913038459</c:v>
                </c:pt>
                <c:pt idx="11">
                  <c:v>196.57724329324699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IND_MEN!$L$5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IND_MEN!$L$6:$L$17</c:f>
              <c:numCache>
                <c:formatCode>#,##0.00</c:formatCode>
                <c:ptCount val="12"/>
                <c:pt idx="0">
                  <c:v>315.32846715328469</c:v>
                </c:pt>
                <c:pt idx="1">
                  <c:v>386.46801837123331</c:v>
                </c:pt>
                <c:pt idx="2">
                  <c:v>459.22406967537609</c:v>
                </c:pt>
                <c:pt idx="3">
                  <c:v>271.25189646453038</c:v>
                </c:pt>
                <c:pt idx="4">
                  <c:v>504.89236790606651</c:v>
                </c:pt>
                <c:pt idx="5">
                  <c:v>409.59837610555314</c:v>
                </c:pt>
                <c:pt idx="6">
                  <c:v>498.6400725294651</c:v>
                </c:pt>
                <c:pt idx="7">
                  <c:v>533.31385154880184</c:v>
                </c:pt>
                <c:pt idx="8">
                  <c:v>517.70796564301679</c:v>
                </c:pt>
                <c:pt idx="9">
                  <c:v>477.35120861263459</c:v>
                </c:pt>
                <c:pt idx="10">
                  <c:v>313.80753138075312</c:v>
                </c:pt>
                <c:pt idx="11">
                  <c:v>313.89393689079793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IND_MEN!$M$5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IND_MEN!$M$6:$M$17</c:f>
              <c:numCache>
                <c:formatCode>#,##0.00</c:formatCode>
                <c:ptCount val="12"/>
                <c:pt idx="0">
                  <c:v>328.12413102719535</c:v>
                </c:pt>
                <c:pt idx="1">
                  <c:v>327.95698924731181</c:v>
                </c:pt>
                <c:pt idx="2">
                  <c:v>385.10911424903725</c:v>
                </c:pt>
                <c:pt idx="3">
                  <c:v>360.51272921488339</c:v>
                </c:pt>
                <c:pt idx="4">
                  <c:v>476.64081709854361</c:v>
                </c:pt>
                <c:pt idx="5">
                  <c:v>461.8376276130287</c:v>
                </c:pt>
                <c:pt idx="6">
                  <c:v>522.12239362603827</c:v>
                </c:pt>
                <c:pt idx="7">
                  <c:v>637.91874554526021</c:v>
                </c:pt>
                <c:pt idx="8">
                  <c:v>535.2027740087442</c:v>
                </c:pt>
                <c:pt idx="9">
                  <c:v>573.19443752180632</c:v>
                </c:pt>
                <c:pt idx="10">
                  <c:v>449.79919678714862</c:v>
                </c:pt>
                <c:pt idx="11">
                  <c:v>252.34899328859061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IND_MEN!$N$5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IND_MEN!$N$6:$N$17</c:f>
              <c:numCache>
                <c:formatCode>#,##0.00</c:formatCode>
                <c:ptCount val="12"/>
                <c:pt idx="0">
                  <c:v>384.74344271392107</c:v>
                </c:pt>
                <c:pt idx="1">
                  <c:v>356.07668237240586</c:v>
                </c:pt>
                <c:pt idx="2">
                  <c:v>299.39101146531488</c:v>
                </c:pt>
                <c:pt idx="3">
                  <c:v>311.14064765587239</c:v>
                </c:pt>
                <c:pt idx="4">
                  <c:v>312.4834489698639</c:v>
                </c:pt>
                <c:pt idx="5">
                  <c:v>359.60591133004925</c:v>
                </c:pt>
                <c:pt idx="6">
                  <c:v>458.51738044939503</c:v>
                </c:pt>
                <c:pt idx="7">
                  <c:v>454.78736271711256</c:v>
                </c:pt>
                <c:pt idx="8">
                  <c:v>409.71374304707638</c:v>
                </c:pt>
                <c:pt idx="9">
                  <c:v>330.64048812080307</c:v>
                </c:pt>
                <c:pt idx="10">
                  <c:v>272.95285359801488</c:v>
                </c:pt>
                <c:pt idx="11">
                  <c:v>196.33507853403142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IND_MEN!$O$5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IND_MEN!$O$6:$O$17</c:f>
              <c:numCache>
                <c:formatCode>#,##0.00</c:formatCode>
                <c:ptCount val="12"/>
                <c:pt idx="0">
                  <c:v>251.98115619179782</c:v>
                </c:pt>
                <c:pt idx="1">
                  <c:v>381.51759220008478</c:v>
                </c:pt>
                <c:pt idx="2">
                  <c:v>359.9345573532085</c:v>
                </c:pt>
                <c:pt idx="3">
                  <c:v>116.64208034580946</c:v>
                </c:pt>
                <c:pt idx="4">
                  <c:v>178.3033033033033</c:v>
                </c:pt>
                <c:pt idx="5">
                  <c:v>236.55527608096779</c:v>
                </c:pt>
                <c:pt idx="6">
                  <c:v>272.21193242408935</c:v>
                </c:pt>
                <c:pt idx="7">
                  <c:v>294.60557176362909</c:v>
                </c:pt>
                <c:pt idx="8">
                  <c:v>238.53211009174311</c:v>
                </c:pt>
                <c:pt idx="9">
                  <c:v>227.87153742077905</c:v>
                </c:pt>
                <c:pt idx="10">
                  <c:v>263.14814128460768</c:v>
                </c:pt>
                <c:pt idx="11">
                  <c:v>274.92941001634716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E4-4981-92E8-99C8B912CBD5}"/>
            </c:ext>
          </c:extLst>
        </c:ser>
        <c:ser>
          <c:idx val="9"/>
          <c:order val="9"/>
          <c:tx>
            <c:strRef>
              <c:f>IND_MEN!$P$5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IND_MEN!$P$6:$P$17</c:f>
              <c:numCache>
                <c:formatCode>#,##0.00</c:formatCode>
                <c:ptCount val="12"/>
                <c:pt idx="0">
                  <c:v>266.4765050292749</c:v>
                </c:pt>
                <c:pt idx="1">
                  <c:v>274.74567461201457</c:v>
                </c:pt>
                <c:pt idx="2">
                  <c:v>236.40661938534279</c:v>
                </c:pt>
                <c:pt idx="3">
                  <c:v>250.49393169630258</c:v>
                </c:pt>
                <c:pt idx="4">
                  <c:v>242.55577186991351</c:v>
                </c:pt>
                <c:pt idx="5">
                  <c:v>233.48809747457128</c:v>
                </c:pt>
                <c:pt idx="6">
                  <c:v>362.65645855894428</c:v>
                </c:pt>
                <c:pt idx="7">
                  <c:v>378.60124990275654</c:v>
                </c:pt>
                <c:pt idx="8">
                  <c:v>316.89731364112106</c:v>
                </c:pt>
                <c:pt idx="9">
                  <c:v>251.73856949557884</c:v>
                </c:pt>
                <c:pt idx="10">
                  <c:v>288.67140744913047</c:v>
                </c:pt>
                <c:pt idx="11">
                  <c:v>226.928895612708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69-4344-86FB-C2A4EFEE9CD5}"/>
            </c:ext>
          </c:extLst>
        </c:ser>
        <c:ser>
          <c:idx val="10"/>
          <c:order val="10"/>
          <c:tx>
            <c:strRef>
              <c:f>IND_MEN!$Q$5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IND_MEN!$Q$6:$Q$17</c:f>
              <c:numCache>
                <c:formatCode>#,##0.00</c:formatCode>
                <c:ptCount val="12"/>
                <c:pt idx="0">
                  <c:v>720.74722365227626</c:v>
                </c:pt>
                <c:pt idx="1">
                  <c:v>414.84872326729135</c:v>
                </c:pt>
                <c:pt idx="2">
                  <c:v>463.32307484189522</c:v>
                </c:pt>
                <c:pt idx="3">
                  <c:v>375.65073355418838</c:v>
                </c:pt>
                <c:pt idx="4">
                  <c:v>420.84645721394349</c:v>
                </c:pt>
                <c:pt idx="5">
                  <c:v>379.39841793339451</c:v>
                </c:pt>
                <c:pt idx="6">
                  <c:v>655.93321407274891</c:v>
                </c:pt>
                <c:pt idx="7">
                  <c:v>627.8719001017223</c:v>
                </c:pt>
                <c:pt idx="8">
                  <c:v>526.14963695675056</c:v>
                </c:pt>
                <c:pt idx="9">
                  <c:v>438.45803079729211</c:v>
                </c:pt>
                <c:pt idx="10">
                  <c:v>322.70511066680695</c:v>
                </c:pt>
                <c:pt idx="11">
                  <c:v>206.95219053632187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3A-491A-80CA-28BD2C5CE373}"/>
            </c:ext>
          </c:extLst>
        </c:ser>
        <c:ser>
          <c:idx val="11"/>
          <c:order val="11"/>
          <c:tx>
            <c:strRef>
              <c:f>IND_MEN!$R$5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IND_MEN!$R$6:$R$17</c:f>
              <c:numCache>
                <c:formatCode>#,##0.00</c:formatCode>
                <c:ptCount val="12"/>
                <c:pt idx="0">
                  <c:v>280.62946254129514</c:v>
                </c:pt>
                <c:pt idx="1">
                  <c:v>284.51940216646096</c:v>
                </c:pt>
                <c:pt idx="2">
                  <c:v>357.39357967962218</c:v>
                </c:pt>
                <c:pt idx="3">
                  <c:v>282.76544606249115</c:v>
                </c:pt>
                <c:pt idx="4">
                  <c:v>354.91778163619648</c:v>
                </c:pt>
                <c:pt idx="5">
                  <c:v>448.982547613875</c:v>
                </c:pt>
                <c:pt idx="6">
                  <c:v>495.18761333519319</c:v>
                </c:pt>
                <c:pt idx="7">
                  <c:v>516.57131822241536</c:v>
                </c:pt>
                <c:pt idx="8">
                  <c:v>483.01771064939049</c:v>
                </c:pt>
                <c:pt idx="9">
                  <c:v>385.36862720323455</c:v>
                </c:pt>
                <c:pt idx="10">
                  <c:v>267.41634668129456</c:v>
                </c:pt>
                <c:pt idx="11">
                  <c:v>235.36741545810114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3A-491A-80CA-28BD2C5CE373}"/>
            </c:ext>
          </c:extLst>
        </c:ser>
        <c:ser>
          <c:idx val="12"/>
          <c:order val="12"/>
          <c:tx>
            <c:strRef>
              <c:f>IND_MEN!$S$5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IND_MEN!$C$6:$C$17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IND_MEN!$S$6:$S$17</c:f>
              <c:numCache>
                <c:formatCode>#,##0.00</c:formatCode>
                <c:ptCount val="12"/>
                <c:pt idx="0">
                  <c:v>342.56250882893062</c:v>
                </c:pt>
                <c:pt idx="1">
                  <c:v>374.46750034354818</c:v>
                </c:pt>
                <c:pt idx="2">
                  <c:v>270.69562480327352</c:v>
                </c:pt>
                <c:pt idx="3">
                  <c:v>322.49922880619198</c:v>
                </c:pt>
                <c:pt idx="4">
                  <c:v>397.4020758072773</c:v>
                </c:pt>
                <c:pt idx="5">
                  <c:v>448.22799690331993</c:v>
                </c:pt>
                <c:pt idx="6">
                  <c:v>512.60426890864642</c:v>
                </c:pt>
                <c:pt idx="7">
                  <c:v>558.72863228751226</c:v>
                </c:pt>
                <c:pt idx="8">
                  <c:v>405.51472724556044</c:v>
                </c:pt>
                <c:pt idx="9">
                  <c:v>443.85122204981894</c:v>
                </c:pt>
                <c:pt idx="10">
                  <c:v>318.13382398275974</c:v>
                </c:pt>
                <c:pt idx="11">
                  <c:v>184.03070583546156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A9-4417-A653-FF007EB7DF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MENORCA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IND_MEN!$G$5:$S$5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IND_MEN!$G$19:$S$19</c:f>
              <c:numCache>
                <c:formatCode>#,##0.00</c:formatCode>
                <c:ptCount val="13"/>
                <c:pt idx="0">
                  <c:v>328.27199402865085</c:v>
                </c:pt>
                <c:pt idx="1">
                  <c:v>332.07215061881567</c:v>
                </c:pt>
                <c:pt idx="2">
                  <c:v>339.26066805105353</c:v>
                </c:pt>
                <c:pt idx="3">
                  <c:v>372.54077499797216</c:v>
                </c:pt>
                <c:pt idx="4">
                  <c:v>403.498062333799</c:v>
                </c:pt>
                <c:pt idx="5">
                  <c:v>416.78981352345949</c:v>
                </c:pt>
                <c:pt idx="6">
                  <c:v>442.5639957689657</c:v>
                </c:pt>
                <c:pt idx="7">
                  <c:v>345.5323375811551</c:v>
                </c:pt>
                <c:pt idx="8">
                  <c:v>258.01938903969727</c:v>
                </c:pt>
                <c:pt idx="9">
                  <c:v>277.47170789397154</c:v>
                </c:pt>
                <c:pt idx="10">
                  <c:v>462.74039279955264</c:v>
                </c:pt>
                <c:pt idx="11">
                  <c:v>366.01143760413089</c:v>
                </c:pt>
                <c:pt idx="12">
                  <c:v>381.55985965019181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EIVISSA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eiv!$G$5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eiv!$G$6:$G$17</c:f>
              <c:numCache>
                <c:formatCode>#,##0</c:formatCode>
                <c:ptCount val="12"/>
                <c:pt idx="0">
                  <c:v>102</c:v>
                </c:pt>
                <c:pt idx="1">
                  <c:v>111</c:v>
                </c:pt>
                <c:pt idx="2">
                  <c:v>85</c:v>
                </c:pt>
                <c:pt idx="3">
                  <c:v>112</c:v>
                </c:pt>
                <c:pt idx="4">
                  <c:v>152</c:v>
                </c:pt>
                <c:pt idx="5">
                  <c:v>199</c:v>
                </c:pt>
                <c:pt idx="6">
                  <c:v>223</c:v>
                </c:pt>
                <c:pt idx="7">
                  <c:v>256</c:v>
                </c:pt>
                <c:pt idx="8">
                  <c:v>160</c:v>
                </c:pt>
                <c:pt idx="9">
                  <c:v>112</c:v>
                </c:pt>
                <c:pt idx="10">
                  <c:v>81</c:v>
                </c:pt>
                <c:pt idx="11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eiv!$H$5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eiv!$H$6:$H$17</c:f>
              <c:numCache>
                <c:formatCode>#,##0</c:formatCode>
                <c:ptCount val="12"/>
                <c:pt idx="0">
                  <c:v>75</c:v>
                </c:pt>
                <c:pt idx="1">
                  <c:v>88</c:v>
                </c:pt>
                <c:pt idx="2">
                  <c:v>91</c:v>
                </c:pt>
                <c:pt idx="3">
                  <c:v>130</c:v>
                </c:pt>
                <c:pt idx="4">
                  <c:v>203</c:v>
                </c:pt>
                <c:pt idx="5">
                  <c:v>201</c:v>
                </c:pt>
                <c:pt idx="6">
                  <c:v>295</c:v>
                </c:pt>
                <c:pt idx="7">
                  <c:v>294</c:v>
                </c:pt>
                <c:pt idx="8">
                  <c:v>177</c:v>
                </c:pt>
                <c:pt idx="9">
                  <c:v>150</c:v>
                </c:pt>
                <c:pt idx="10">
                  <c:v>93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eiv!$I$5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eiv!$I$6:$I$17</c:f>
              <c:numCache>
                <c:formatCode>#,##0</c:formatCode>
                <c:ptCount val="12"/>
                <c:pt idx="0">
                  <c:v>109</c:v>
                </c:pt>
                <c:pt idx="1">
                  <c:v>112</c:v>
                </c:pt>
                <c:pt idx="2">
                  <c:v>137</c:v>
                </c:pt>
                <c:pt idx="3">
                  <c:v>148</c:v>
                </c:pt>
                <c:pt idx="4">
                  <c:v>227</c:v>
                </c:pt>
                <c:pt idx="5">
                  <c:v>271</c:v>
                </c:pt>
                <c:pt idx="6">
                  <c:v>334</c:v>
                </c:pt>
                <c:pt idx="7">
                  <c:v>292</c:v>
                </c:pt>
                <c:pt idx="8">
                  <c:v>235</c:v>
                </c:pt>
                <c:pt idx="9">
                  <c:v>138</c:v>
                </c:pt>
                <c:pt idx="10">
                  <c:v>104</c:v>
                </c:pt>
                <c:pt idx="1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eiv!$J$5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eiv!$J$6:$J$17</c:f>
              <c:numCache>
                <c:formatCode>#,##0</c:formatCode>
                <c:ptCount val="12"/>
                <c:pt idx="0">
                  <c:v>113</c:v>
                </c:pt>
                <c:pt idx="1">
                  <c:v>134</c:v>
                </c:pt>
                <c:pt idx="2">
                  <c:v>184</c:v>
                </c:pt>
                <c:pt idx="3">
                  <c:v>162</c:v>
                </c:pt>
                <c:pt idx="4">
                  <c:v>229</c:v>
                </c:pt>
                <c:pt idx="5">
                  <c:v>272</c:v>
                </c:pt>
                <c:pt idx="6">
                  <c:v>319</c:v>
                </c:pt>
                <c:pt idx="7">
                  <c:v>313</c:v>
                </c:pt>
                <c:pt idx="8">
                  <c:v>242</c:v>
                </c:pt>
                <c:pt idx="9">
                  <c:v>142</c:v>
                </c:pt>
                <c:pt idx="10">
                  <c:v>125</c:v>
                </c:pt>
                <c:pt idx="11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eiv!$K$5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eiv!$K$6:$K$17</c:f>
              <c:numCache>
                <c:formatCode>#,##0</c:formatCode>
                <c:ptCount val="12"/>
                <c:pt idx="0">
                  <c:v>94</c:v>
                </c:pt>
                <c:pt idx="1">
                  <c:v>136</c:v>
                </c:pt>
                <c:pt idx="2">
                  <c:v>155</c:v>
                </c:pt>
                <c:pt idx="3">
                  <c:v>231</c:v>
                </c:pt>
                <c:pt idx="4">
                  <c:v>290</c:v>
                </c:pt>
                <c:pt idx="5">
                  <c:v>299</c:v>
                </c:pt>
                <c:pt idx="6">
                  <c:v>352</c:v>
                </c:pt>
                <c:pt idx="7">
                  <c:v>309</c:v>
                </c:pt>
                <c:pt idx="8">
                  <c:v>307</c:v>
                </c:pt>
                <c:pt idx="9">
                  <c:v>197</c:v>
                </c:pt>
                <c:pt idx="10">
                  <c:v>130</c:v>
                </c:pt>
                <c:pt idx="11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eiv!$L$5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eiv!$L$6:$L$17</c:f>
              <c:numCache>
                <c:formatCode>#,##0</c:formatCode>
                <c:ptCount val="12"/>
                <c:pt idx="0">
                  <c:v>141</c:v>
                </c:pt>
                <c:pt idx="1">
                  <c:v>137</c:v>
                </c:pt>
                <c:pt idx="2">
                  <c:v>173</c:v>
                </c:pt>
                <c:pt idx="3">
                  <c:v>185</c:v>
                </c:pt>
                <c:pt idx="4">
                  <c:v>305</c:v>
                </c:pt>
                <c:pt idx="5">
                  <c:v>347</c:v>
                </c:pt>
                <c:pt idx="6">
                  <c:v>391</c:v>
                </c:pt>
                <c:pt idx="7">
                  <c:v>419</c:v>
                </c:pt>
                <c:pt idx="8">
                  <c:v>313</c:v>
                </c:pt>
                <c:pt idx="9">
                  <c:v>232</c:v>
                </c:pt>
                <c:pt idx="10">
                  <c:v>152</c:v>
                </c:pt>
                <c:pt idx="11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eiv!$M$5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eiv!$M$6:$M$17</c:f>
              <c:numCache>
                <c:formatCode>#,##0</c:formatCode>
                <c:ptCount val="12"/>
                <c:pt idx="0">
                  <c:v>147</c:v>
                </c:pt>
                <c:pt idx="1">
                  <c:v>147</c:v>
                </c:pt>
                <c:pt idx="2">
                  <c:v>173</c:v>
                </c:pt>
                <c:pt idx="3">
                  <c:v>217</c:v>
                </c:pt>
                <c:pt idx="4">
                  <c:v>282</c:v>
                </c:pt>
                <c:pt idx="5">
                  <c:v>309</c:v>
                </c:pt>
                <c:pt idx="6">
                  <c:v>376</c:v>
                </c:pt>
                <c:pt idx="7">
                  <c:v>416</c:v>
                </c:pt>
                <c:pt idx="8">
                  <c:v>324</c:v>
                </c:pt>
                <c:pt idx="9">
                  <c:v>221</c:v>
                </c:pt>
                <c:pt idx="10">
                  <c:v>164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eiv!$N$5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eiv!$N$6:$N$17</c:f>
              <c:numCache>
                <c:formatCode>#,##0</c:formatCode>
                <c:ptCount val="12"/>
                <c:pt idx="0">
                  <c:v>150</c:v>
                </c:pt>
                <c:pt idx="1">
                  <c:v>181</c:v>
                </c:pt>
                <c:pt idx="2">
                  <c:v>204</c:v>
                </c:pt>
                <c:pt idx="3">
                  <c:v>202</c:v>
                </c:pt>
                <c:pt idx="4">
                  <c:v>348</c:v>
                </c:pt>
                <c:pt idx="5">
                  <c:v>390</c:v>
                </c:pt>
                <c:pt idx="6">
                  <c:v>470</c:v>
                </c:pt>
                <c:pt idx="7">
                  <c:v>447</c:v>
                </c:pt>
                <c:pt idx="8">
                  <c:v>377</c:v>
                </c:pt>
                <c:pt idx="9">
                  <c:v>259</c:v>
                </c:pt>
                <c:pt idx="10">
                  <c:v>180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eiv!$O$5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eiv!$O$6:$O$17</c:f>
              <c:numCache>
                <c:formatCode>#,##0</c:formatCode>
                <c:ptCount val="12"/>
                <c:pt idx="0">
                  <c:v>147</c:v>
                </c:pt>
                <c:pt idx="1">
                  <c:v>181</c:v>
                </c:pt>
                <c:pt idx="2">
                  <c:v>147</c:v>
                </c:pt>
                <c:pt idx="3">
                  <c:v>40</c:v>
                </c:pt>
                <c:pt idx="4">
                  <c:v>93</c:v>
                </c:pt>
                <c:pt idx="5">
                  <c:v>152</c:v>
                </c:pt>
                <c:pt idx="6">
                  <c:v>208</c:v>
                </c:pt>
                <c:pt idx="7">
                  <c:v>218</c:v>
                </c:pt>
                <c:pt idx="8">
                  <c:v>158</c:v>
                </c:pt>
                <c:pt idx="9">
                  <c:v>116</c:v>
                </c:pt>
                <c:pt idx="10">
                  <c:v>131</c:v>
                </c:pt>
                <c:pt idx="11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92-47BA-BFFE-368EA37C6AC1}"/>
            </c:ext>
          </c:extLst>
        </c:ser>
        <c:ser>
          <c:idx val="9"/>
          <c:order val="9"/>
          <c:tx>
            <c:strRef>
              <c:f>eiv!$P$5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eiv!$P$6:$P$17</c:f>
              <c:numCache>
                <c:formatCode>#,##0</c:formatCode>
                <c:ptCount val="12"/>
                <c:pt idx="0">
                  <c:v>268</c:v>
                </c:pt>
                <c:pt idx="1">
                  <c:v>136</c:v>
                </c:pt>
                <c:pt idx="2">
                  <c:v>131</c:v>
                </c:pt>
                <c:pt idx="3">
                  <c:v>116</c:v>
                </c:pt>
                <c:pt idx="4">
                  <c:v>158</c:v>
                </c:pt>
                <c:pt idx="5">
                  <c:v>208</c:v>
                </c:pt>
                <c:pt idx="6">
                  <c:v>300</c:v>
                </c:pt>
                <c:pt idx="7">
                  <c:v>347</c:v>
                </c:pt>
                <c:pt idx="8">
                  <c:v>307</c:v>
                </c:pt>
                <c:pt idx="9">
                  <c:v>192</c:v>
                </c:pt>
                <c:pt idx="10">
                  <c:v>147</c:v>
                </c:pt>
                <c:pt idx="11">
                  <c:v>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15-4238-A4B3-060234E3C26F}"/>
            </c:ext>
          </c:extLst>
        </c:ser>
        <c:ser>
          <c:idx val="10"/>
          <c:order val="10"/>
          <c:tx>
            <c:strRef>
              <c:f>eiv!$Q$5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eiv!$Q$6:$Q$17</c:f>
              <c:numCache>
                <c:formatCode>#,##0</c:formatCode>
                <c:ptCount val="12"/>
                <c:pt idx="0">
                  <c:v>341</c:v>
                </c:pt>
                <c:pt idx="1">
                  <c:v>227</c:v>
                </c:pt>
                <c:pt idx="2">
                  <c:v>199</c:v>
                </c:pt>
                <c:pt idx="3">
                  <c:v>215</c:v>
                </c:pt>
                <c:pt idx="4">
                  <c:v>343</c:v>
                </c:pt>
                <c:pt idx="5">
                  <c:v>440</c:v>
                </c:pt>
                <c:pt idx="6">
                  <c:v>406</c:v>
                </c:pt>
                <c:pt idx="7">
                  <c:v>342</c:v>
                </c:pt>
                <c:pt idx="8">
                  <c:v>301</c:v>
                </c:pt>
                <c:pt idx="9">
                  <c:v>266</c:v>
                </c:pt>
                <c:pt idx="10">
                  <c:v>155</c:v>
                </c:pt>
                <c:pt idx="11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04-46E7-8F4B-5B7E6A4AA4D7}"/>
            </c:ext>
          </c:extLst>
        </c:ser>
        <c:ser>
          <c:idx val="11"/>
          <c:order val="11"/>
          <c:tx>
            <c:strRef>
              <c:f>eiv!$R$5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eiv!$R$6:$R$17</c:f>
              <c:numCache>
                <c:formatCode>#,##0</c:formatCode>
                <c:ptCount val="12"/>
                <c:pt idx="0">
                  <c:v>151</c:v>
                </c:pt>
                <c:pt idx="1">
                  <c:v>145</c:v>
                </c:pt>
                <c:pt idx="2">
                  <c:v>199</c:v>
                </c:pt>
                <c:pt idx="3">
                  <c:v>201</c:v>
                </c:pt>
                <c:pt idx="4">
                  <c:v>321</c:v>
                </c:pt>
                <c:pt idx="5">
                  <c:v>359</c:v>
                </c:pt>
                <c:pt idx="6">
                  <c:v>425</c:v>
                </c:pt>
                <c:pt idx="7">
                  <c:v>417</c:v>
                </c:pt>
                <c:pt idx="8">
                  <c:v>379</c:v>
                </c:pt>
                <c:pt idx="9">
                  <c:v>267</c:v>
                </c:pt>
                <c:pt idx="10">
                  <c:v>161</c:v>
                </c:pt>
                <c:pt idx="11">
                  <c:v>107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04-46E7-8F4B-5B7E6A4AA4D7}"/>
            </c:ext>
          </c:extLst>
        </c:ser>
        <c:ser>
          <c:idx val="12"/>
          <c:order val="12"/>
          <c:tx>
            <c:strRef>
              <c:f>eiv!$S$5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eiv!$S$6:$S$17</c:f>
              <c:numCache>
                <c:formatCode>#,##0</c:formatCode>
                <c:ptCount val="12"/>
                <c:pt idx="0">
                  <c:v>142</c:v>
                </c:pt>
                <c:pt idx="1">
                  <c:v>141</c:v>
                </c:pt>
                <c:pt idx="2">
                  <c:v>147</c:v>
                </c:pt>
                <c:pt idx="3">
                  <c:v>199</c:v>
                </c:pt>
                <c:pt idx="4">
                  <c:v>342</c:v>
                </c:pt>
                <c:pt idx="5">
                  <c:v>307</c:v>
                </c:pt>
                <c:pt idx="6">
                  <c:v>441</c:v>
                </c:pt>
                <c:pt idx="7">
                  <c:v>375</c:v>
                </c:pt>
                <c:pt idx="8">
                  <c:v>304</c:v>
                </c:pt>
                <c:pt idx="9">
                  <c:v>276</c:v>
                </c:pt>
                <c:pt idx="10">
                  <c:v>147</c:v>
                </c:pt>
                <c:pt idx="11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53-45FB-94A6-B3B121DD980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EIVISSA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eiv!$G$5:$S$5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eiv!$G$19:$S$19</c:f>
              <c:numCache>
                <c:formatCode>#,##0</c:formatCode>
                <c:ptCount val="13"/>
                <c:pt idx="0">
                  <c:v>1660</c:v>
                </c:pt>
                <c:pt idx="1">
                  <c:v>1853</c:v>
                </c:pt>
                <c:pt idx="2">
                  <c:v>2179</c:v>
                </c:pt>
                <c:pt idx="3">
                  <c:v>2333</c:v>
                </c:pt>
                <c:pt idx="4">
                  <c:v>2601</c:v>
                </c:pt>
                <c:pt idx="5">
                  <c:v>2870</c:v>
                </c:pt>
                <c:pt idx="6">
                  <c:v>2876</c:v>
                </c:pt>
                <c:pt idx="7">
                  <c:v>3310</c:v>
                </c:pt>
                <c:pt idx="8">
                  <c:v>1689</c:v>
                </c:pt>
                <c:pt idx="9">
                  <c:v>2465</c:v>
                </c:pt>
                <c:pt idx="10">
                  <c:v>3335</c:v>
                </c:pt>
                <c:pt idx="11">
                  <c:v>3132</c:v>
                </c:pt>
                <c:pt idx="12">
                  <c:v>2914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EIVISSA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IND_EIV!$G$5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IND_EIV!$G$6:$G$17</c:f>
              <c:numCache>
                <c:formatCode>#,##0.00</c:formatCode>
                <c:ptCount val="12"/>
                <c:pt idx="0">
                  <c:v>433.26820151219096</c:v>
                </c:pt>
                <c:pt idx="1">
                  <c:v>452.89485495124239</c:v>
                </c:pt>
                <c:pt idx="2">
                  <c:v>319.39277796565591</c:v>
                </c:pt>
                <c:pt idx="3">
                  <c:v>355.92843296151523</c:v>
                </c:pt>
                <c:pt idx="4">
                  <c:v>374.55952292944977</c:v>
                </c:pt>
                <c:pt idx="5">
                  <c:v>434.08079574208182</c:v>
                </c:pt>
                <c:pt idx="6">
                  <c:v>466.96680975814053</c:v>
                </c:pt>
                <c:pt idx="7">
                  <c:v>545.90041582258232</c:v>
                </c:pt>
                <c:pt idx="8">
                  <c:v>369.70285133324091</c:v>
                </c:pt>
                <c:pt idx="9">
                  <c:v>403.99668145583092</c:v>
                </c:pt>
                <c:pt idx="10">
                  <c:v>335.82089552238807</c:v>
                </c:pt>
                <c:pt idx="11">
                  <c:v>288.20923129866219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IND_EIV!$H$5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IND_EIV!$H$6:$H$17</c:f>
              <c:numCache>
                <c:formatCode>#,##0.00</c:formatCode>
                <c:ptCount val="12"/>
                <c:pt idx="0">
                  <c:v>328.25630252100842</c:v>
                </c:pt>
                <c:pt idx="1">
                  <c:v>366.71250572988288</c:v>
                </c:pt>
                <c:pt idx="2">
                  <c:v>350.06732063858436</c:v>
                </c:pt>
                <c:pt idx="3">
                  <c:v>411.31430740998542</c:v>
                </c:pt>
                <c:pt idx="4">
                  <c:v>477.55716570998402</c:v>
                </c:pt>
                <c:pt idx="5">
                  <c:v>417.54954505795837</c:v>
                </c:pt>
                <c:pt idx="6">
                  <c:v>584.40143425979124</c:v>
                </c:pt>
                <c:pt idx="7">
                  <c:v>585.12120367790476</c:v>
                </c:pt>
                <c:pt idx="8">
                  <c:v>409.50419915322863</c:v>
                </c:pt>
                <c:pt idx="9">
                  <c:v>527.25930612675313</c:v>
                </c:pt>
                <c:pt idx="10">
                  <c:v>374.15513356935952</c:v>
                </c:pt>
                <c:pt idx="11">
                  <c:v>237.92326974550707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IND_EIV!$I$5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IND_EIV!$I$6:$I$17</c:f>
              <c:numCache>
                <c:formatCode>#,##0.00</c:formatCode>
                <c:ptCount val="12"/>
                <c:pt idx="0">
                  <c:v>462.66819474510805</c:v>
                </c:pt>
                <c:pt idx="1">
                  <c:v>447.42729306487695</c:v>
                </c:pt>
                <c:pt idx="2">
                  <c:v>505.96447169184177</c:v>
                </c:pt>
                <c:pt idx="3">
                  <c:v>427.01751348855998</c:v>
                </c:pt>
                <c:pt idx="4">
                  <c:v>494.01523394994558</c:v>
                </c:pt>
                <c:pt idx="5">
                  <c:v>521.78600997362184</c:v>
                </c:pt>
                <c:pt idx="6">
                  <c:v>615.48667674050046</c:v>
                </c:pt>
                <c:pt idx="7">
                  <c:v>539.40222411054049</c:v>
                </c:pt>
                <c:pt idx="8">
                  <c:v>489.33866400133269</c:v>
                </c:pt>
                <c:pt idx="9">
                  <c:v>445.8372371014118</c:v>
                </c:pt>
                <c:pt idx="10">
                  <c:v>388.62523821979744</c:v>
                </c:pt>
                <c:pt idx="11">
                  <c:v>284.4163539403516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IND_EIV!$J$5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IND_EIV!$J$6:$J$17</c:f>
              <c:numCache>
                <c:formatCode>#,##0.00</c:formatCode>
                <c:ptCount val="12"/>
                <c:pt idx="0">
                  <c:v>438.34128554249583</c:v>
                </c:pt>
                <c:pt idx="1">
                  <c:v>492.08622525797801</c:v>
                </c:pt>
                <c:pt idx="2">
                  <c:v>609.06984442237672</c:v>
                </c:pt>
                <c:pt idx="3">
                  <c:v>430.02760671055427</c:v>
                </c:pt>
                <c:pt idx="4">
                  <c:v>462.94424453159746</c:v>
                </c:pt>
                <c:pt idx="5">
                  <c:v>490.72670852276826</c:v>
                </c:pt>
                <c:pt idx="6">
                  <c:v>551.26410562151136</c:v>
                </c:pt>
                <c:pt idx="7">
                  <c:v>545.73351466331906</c:v>
                </c:pt>
                <c:pt idx="8">
                  <c:v>479.34080735253337</c:v>
                </c:pt>
                <c:pt idx="9">
                  <c:v>385.52385089457823</c:v>
                </c:pt>
                <c:pt idx="10">
                  <c:v>444.01818698493889</c:v>
                </c:pt>
                <c:pt idx="11">
                  <c:v>365.30361203265369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IND_EIV!$K$5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IND_EIV!$K$6:$K$17</c:f>
              <c:numCache>
                <c:formatCode>#,##0.00</c:formatCode>
                <c:ptCount val="12"/>
                <c:pt idx="0">
                  <c:v>335.82222857347006</c:v>
                </c:pt>
                <c:pt idx="1">
                  <c:v>464.10046410046408</c:v>
                </c:pt>
                <c:pt idx="2">
                  <c:v>476.65908112430037</c:v>
                </c:pt>
                <c:pt idx="3">
                  <c:v>554.62184873949582</c:v>
                </c:pt>
                <c:pt idx="4">
                  <c:v>532.20774454028265</c:v>
                </c:pt>
                <c:pt idx="5">
                  <c:v>497.68634108991643</c:v>
                </c:pt>
                <c:pt idx="6">
                  <c:v>563.8043983149937</c:v>
                </c:pt>
                <c:pt idx="7">
                  <c:v>508.24040264482386</c:v>
                </c:pt>
                <c:pt idx="8">
                  <c:v>574.82025164769323</c:v>
                </c:pt>
                <c:pt idx="9">
                  <c:v>529.41334551611078</c:v>
                </c:pt>
                <c:pt idx="10">
                  <c:v>426.84528500131336</c:v>
                </c:pt>
                <c:pt idx="11">
                  <c:v>350.32951786333678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IND_EIV!$L$5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IND_EIV!$L$6:$L$17</c:f>
              <c:numCache>
                <c:formatCode>#,##0.00</c:formatCode>
                <c:ptCount val="12"/>
                <c:pt idx="0">
                  <c:v>475.16344274449011</c:v>
                </c:pt>
                <c:pt idx="1">
                  <c:v>430.61449002043059</c:v>
                </c:pt>
                <c:pt idx="2">
                  <c:v>487.46125669202593</c:v>
                </c:pt>
                <c:pt idx="3">
                  <c:v>394.41424155207335</c:v>
                </c:pt>
                <c:pt idx="4">
                  <c:v>522.86909415072341</c:v>
                </c:pt>
                <c:pt idx="5">
                  <c:v>551.20486712309184</c:v>
                </c:pt>
                <c:pt idx="6">
                  <c:v>602.51174974959554</c:v>
                </c:pt>
                <c:pt idx="7">
                  <c:v>663.77289145174575</c:v>
                </c:pt>
                <c:pt idx="8">
                  <c:v>526.26269419597816</c:v>
                </c:pt>
                <c:pt idx="9">
                  <c:v>605.58600887496732</c:v>
                </c:pt>
                <c:pt idx="10">
                  <c:v>473.06339671967879</c:v>
                </c:pt>
                <c:pt idx="11">
                  <c:v>248.94612805788827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IND_EIV!$M$5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IND_EIV!$M$6:$M$17</c:f>
              <c:numCache>
                <c:formatCode>#,##0.00</c:formatCode>
                <c:ptCount val="12"/>
                <c:pt idx="0">
                  <c:v>471.36535624959919</c:v>
                </c:pt>
                <c:pt idx="1">
                  <c:v>437.68236765318881</c:v>
                </c:pt>
                <c:pt idx="2">
                  <c:v>448.3956249028044</c:v>
                </c:pt>
                <c:pt idx="3">
                  <c:v>446.5112450873475</c:v>
                </c:pt>
                <c:pt idx="4">
                  <c:v>463.29001626443676</c:v>
                </c:pt>
                <c:pt idx="5">
                  <c:v>468.70022904121225</c:v>
                </c:pt>
                <c:pt idx="6">
                  <c:v>560.73372604578333</c:v>
                </c:pt>
                <c:pt idx="7">
                  <c:v>637.34277090897945</c:v>
                </c:pt>
                <c:pt idx="8">
                  <c:v>522.76614282487333</c:v>
                </c:pt>
                <c:pt idx="9">
                  <c:v>548.72749844816883</c:v>
                </c:pt>
                <c:pt idx="10">
                  <c:v>488.66243556509045</c:v>
                </c:pt>
                <c:pt idx="11">
                  <c:v>316.59596023554741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IND_EIV!$N$5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IND_EIV!$N$6:$N$17</c:f>
              <c:numCache>
                <c:formatCode>#,##0.00</c:formatCode>
                <c:ptCount val="12"/>
                <c:pt idx="0">
                  <c:v>330.06931455605678</c:v>
                </c:pt>
                <c:pt idx="1">
                  <c:v>381.24526076333308</c:v>
                </c:pt>
                <c:pt idx="2">
                  <c:v>392.03628257360288</c:v>
                </c:pt>
                <c:pt idx="3">
                  <c:v>308.62782845181891</c:v>
                </c:pt>
                <c:pt idx="4">
                  <c:v>437.98927681425732</c:v>
                </c:pt>
                <c:pt idx="5">
                  <c:v>459.40724685482729</c:v>
                </c:pt>
                <c:pt idx="6">
                  <c:v>543.37144640854592</c:v>
                </c:pt>
                <c:pt idx="7">
                  <c:v>521.24024860944292</c:v>
                </c:pt>
                <c:pt idx="8">
                  <c:v>477.49322390252553</c:v>
                </c:pt>
                <c:pt idx="9">
                  <c:v>489.72337247338663</c:v>
                </c:pt>
                <c:pt idx="10">
                  <c:v>367.95519123448969</c:v>
                </c:pt>
                <c:pt idx="11">
                  <c:v>221.94177292310371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IND_EIV!$O$5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IND_EIV!$O$6:$O$17</c:f>
              <c:numCache>
                <c:formatCode>#,##0.00</c:formatCode>
                <c:ptCount val="12"/>
                <c:pt idx="0">
                  <c:v>317.77600034587863</c:v>
                </c:pt>
                <c:pt idx="1">
                  <c:v>371.23636065304783</c:v>
                </c:pt>
                <c:pt idx="2">
                  <c:v>309.14176358015607</c:v>
                </c:pt>
                <c:pt idx="3">
                  <c:v>72.496601721794292</c:v>
                </c:pt>
                <c:pt idx="4">
                  <c:v>151.67329897579751</c:v>
                </c:pt>
                <c:pt idx="5">
                  <c:v>239.45303884810485</c:v>
                </c:pt>
                <c:pt idx="6">
                  <c:v>304.16916485091326</c:v>
                </c:pt>
                <c:pt idx="7">
                  <c:v>322.51383258869129</c:v>
                </c:pt>
                <c:pt idx="8">
                  <c:v>257.799242918679</c:v>
                </c:pt>
                <c:pt idx="9">
                  <c:v>242.2571685149218</c:v>
                </c:pt>
                <c:pt idx="10">
                  <c:v>290.07971656333041</c:v>
                </c:pt>
                <c:pt idx="11">
                  <c:v>221.66930558697126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F2-4406-A6CC-171FE7ECB9F6}"/>
            </c:ext>
          </c:extLst>
        </c:ser>
        <c:ser>
          <c:idx val="9"/>
          <c:order val="9"/>
          <c:tx>
            <c:strRef>
              <c:f>IND_EIV!$P$5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IND_EIV!$P$6:$P$17</c:f>
              <c:numCache>
                <c:formatCode>#,##0.00</c:formatCode>
                <c:ptCount val="12"/>
                <c:pt idx="0">
                  <c:v>616.65187612351247</c:v>
                </c:pt>
                <c:pt idx="1">
                  <c:v>310.07055228508517</c:v>
                </c:pt>
                <c:pt idx="2">
                  <c:v>287.48148793448905</c:v>
                </c:pt>
                <c:pt idx="3">
                  <c:v>240.47354790972992</c:v>
                </c:pt>
                <c:pt idx="4">
                  <c:v>268.35150650497638</c:v>
                </c:pt>
                <c:pt idx="5">
                  <c:v>288.24463196591194</c:v>
                </c:pt>
                <c:pt idx="6">
                  <c:v>386.64959718612198</c:v>
                </c:pt>
                <c:pt idx="7">
                  <c:v>441.58138085095328</c:v>
                </c:pt>
                <c:pt idx="8">
                  <c:v>418.51475924973232</c:v>
                </c:pt>
                <c:pt idx="9">
                  <c:v>301.6933757217933</c:v>
                </c:pt>
                <c:pt idx="10">
                  <c:v>292.29406554472985</c:v>
                </c:pt>
                <c:pt idx="11">
                  <c:v>348.39067263153726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B9-493B-A7B8-4883D4579065}"/>
            </c:ext>
          </c:extLst>
        </c:ser>
        <c:ser>
          <c:idx val="10"/>
          <c:order val="10"/>
          <c:tx>
            <c:strRef>
              <c:f>IND_EIV!$Q$5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IND_EIV!$Q$6:$Q$17</c:f>
              <c:numCache>
                <c:formatCode>#,##0.00</c:formatCode>
                <c:ptCount val="12"/>
                <c:pt idx="0">
                  <c:v>727.37356285062174</c:v>
                </c:pt>
                <c:pt idx="1">
                  <c:v>466.53102328544713</c:v>
                </c:pt>
                <c:pt idx="2">
                  <c:v>369.19537670915196</c:v>
                </c:pt>
                <c:pt idx="3">
                  <c:v>248.9751488060773</c:v>
                </c:pt>
                <c:pt idx="4">
                  <c:v>421.71266982233971</c:v>
                </c:pt>
                <c:pt idx="5">
                  <c:v>509.53053709150703</c:v>
                </c:pt>
                <c:pt idx="6">
                  <c:v>455.47353541699385</c:v>
                </c:pt>
                <c:pt idx="7">
                  <c:v>390.56700736595673</c:v>
                </c:pt>
                <c:pt idx="8">
                  <c:v>367.95716538513256</c:v>
                </c:pt>
                <c:pt idx="9">
                  <c:v>439.29910323528924</c:v>
                </c:pt>
                <c:pt idx="10">
                  <c:v>179.4937119299627</c:v>
                </c:pt>
                <c:pt idx="11">
                  <c:v>115.80239479352433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93-443B-A415-AA6B4D933DE4}"/>
            </c:ext>
          </c:extLst>
        </c:ser>
        <c:ser>
          <c:idx val="11"/>
          <c:order val="11"/>
          <c:tx>
            <c:strRef>
              <c:f>IND_EIV!$R$5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IND_EIV!$R$6:$R$17</c:f>
              <c:numCache>
                <c:formatCode>#,##0.00</c:formatCode>
                <c:ptCount val="12"/>
                <c:pt idx="0">
                  <c:v>303.77404039591215</c:v>
                </c:pt>
                <c:pt idx="1">
                  <c:v>280.38286763994972</c:v>
                </c:pt>
                <c:pt idx="2">
                  <c:v>338.74070165285036</c:v>
                </c:pt>
                <c:pt idx="3">
                  <c:v>267.68591519284041</c:v>
                </c:pt>
                <c:pt idx="4">
                  <c:v>371.38163222805838</c:v>
                </c:pt>
                <c:pt idx="5">
                  <c:v>394.84393216163306</c:v>
                </c:pt>
                <c:pt idx="6">
                  <c:v>456.39054144026119</c:v>
                </c:pt>
                <c:pt idx="7">
                  <c:v>458.7509213522701</c:v>
                </c:pt>
                <c:pt idx="8">
                  <c:v>434.57820687757277</c:v>
                </c:pt>
                <c:pt idx="9">
                  <c:v>427.6652998462327</c:v>
                </c:pt>
                <c:pt idx="10">
                  <c:v>302.52353482778705</c:v>
                </c:pt>
                <c:pt idx="11">
                  <c:v>207.00729362146686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93-443B-A415-AA6B4D933DE4}"/>
            </c:ext>
          </c:extLst>
        </c:ser>
        <c:ser>
          <c:idx val="12"/>
          <c:order val="12"/>
          <c:tx>
            <c:strRef>
              <c:f>IND_EIV!$S$5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IND_EIV!$C$6:$C$17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IND_EIV!$S$6:$S$17</c:f>
              <c:numCache>
                <c:formatCode>#,##0.00</c:formatCode>
                <c:ptCount val="12"/>
                <c:pt idx="0">
                  <c:v>276.46898485261477</c:v>
                </c:pt>
                <c:pt idx="1">
                  <c:v>260.67183080364572</c:v>
                </c:pt>
                <c:pt idx="2">
                  <c:v>235.53917641403621</c:v>
                </c:pt>
                <c:pt idx="3">
                  <c:v>253.39988794376814</c:v>
                </c:pt>
                <c:pt idx="4">
                  <c:v>385.76717227056491</c:v>
                </c:pt>
                <c:pt idx="5">
                  <c:v>331.2414568262692</c:v>
                </c:pt>
                <c:pt idx="6">
                  <c:v>468.95967036116195</c:v>
                </c:pt>
                <c:pt idx="7">
                  <c:v>401.73136835965624</c:v>
                </c:pt>
                <c:pt idx="8">
                  <c:v>350.90177230017736</c:v>
                </c:pt>
                <c:pt idx="9">
                  <c:v>457.54279894533192</c:v>
                </c:pt>
                <c:pt idx="10">
                  <c:v>268.43381577444177</c:v>
                </c:pt>
                <c:pt idx="11">
                  <c:v>177.42087394664813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C4-462E-8857-6E9B0CFFBB2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EIVISSA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IND_EIV!$G$5:$S$5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IND_EIV!$G$19:$S$19</c:f>
              <c:numCache>
                <c:formatCode>#,##0.00</c:formatCode>
                <c:ptCount val="13"/>
                <c:pt idx="0">
                  <c:v>398.39345593774846</c:v>
                </c:pt>
                <c:pt idx="1">
                  <c:v>422.48514113332891</c:v>
                </c:pt>
                <c:pt idx="2">
                  <c:v>468.49875925232408</c:v>
                </c:pt>
                <c:pt idx="3">
                  <c:v>474.53166604477542</c:v>
                </c:pt>
                <c:pt idx="4">
                  <c:v>484.54590909635016</c:v>
                </c:pt>
                <c:pt idx="5">
                  <c:v>498.48918844439072</c:v>
                </c:pt>
                <c:pt idx="6">
                  <c:v>484.23111443558599</c:v>
                </c:pt>
                <c:pt idx="7">
                  <c:v>410.92503879711586</c:v>
                </c:pt>
                <c:pt idx="8">
                  <c:v>258.35545792902388</c:v>
                </c:pt>
                <c:pt idx="9">
                  <c:v>350.03312115904777</c:v>
                </c:pt>
                <c:pt idx="10">
                  <c:v>390.99260305766705</c:v>
                </c:pt>
                <c:pt idx="11">
                  <c:v>353.6437406030696</c:v>
                </c:pt>
                <c:pt idx="12">
                  <c:v>322.33990073319302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FORMENTERA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form!$G$5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form!$G$6:$G$17</c:f>
              <c:numCache>
                <c:formatCode>#,##0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5</c:v>
                </c:pt>
                <c:pt idx="4">
                  <c:v>7</c:v>
                </c:pt>
                <c:pt idx="5">
                  <c:v>11</c:v>
                </c:pt>
                <c:pt idx="6">
                  <c:v>7</c:v>
                </c:pt>
                <c:pt idx="7">
                  <c:v>14</c:v>
                </c:pt>
                <c:pt idx="8">
                  <c:v>4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form!$H$5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form!$H$6:$H$17</c:f>
              <c:numCache>
                <c:formatCode>#,##0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3</c:v>
                </c:pt>
                <c:pt idx="3">
                  <c:v>6</c:v>
                </c:pt>
                <c:pt idx="4">
                  <c:v>7</c:v>
                </c:pt>
                <c:pt idx="5">
                  <c:v>9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form!$I$5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form!$I$6:$I$17</c:f>
              <c:numCache>
                <c:formatCode>#,##0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7</c:v>
                </c:pt>
                <c:pt idx="5">
                  <c:v>10</c:v>
                </c:pt>
                <c:pt idx="6">
                  <c:v>15</c:v>
                </c:pt>
                <c:pt idx="7">
                  <c:v>13</c:v>
                </c:pt>
                <c:pt idx="8">
                  <c:v>5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form!$J$5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form!$J$6:$J$17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10</c:v>
                </c:pt>
                <c:pt idx="3">
                  <c:v>5</c:v>
                </c:pt>
                <c:pt idx="4">
                  <c:v>5</c:v>
                </c:pt>
                <c:pt idx="5">
                  <c:v>11</c:v>
                </c:pt>
                <c:pt idx="6">
                  <c:v>9</c:v>
                </c:pt>
                <c:pt idx="7">
                  <c:v>11</c:v>
                </c:pt>
                <c:pt idx="8">
                  <c:v>13</c:v>
                </c:pt>
                <c:pt idx="9">
                  <c:v>6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form!$K$5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form!$K$6:$K$17</c:f>
              <c:numCache>
                <c:formatCode>#,##0</c:formatCode>
                <c:ptCount val="12"/>
                <c:pt idx="0">
                  <c:v>1</c:v>
                </c:pt>
                <c:pt idx="1">
                  <c:v>3</c:v>
                </c:pt>
                <c:pt idx="2">
                  <c:v>3</c:v>
                </c:pt>
                <c:pt idx="3">
                  <c:v>6</c:v>
                </c:pt>
                <c:pt idx="4">
                  <c:v>14</c:v>
                </c:pt>
                <c:pt idx="5">
                  <c:v>19</c:v>
                </c:pt>
                <c:pt idx="6">
                  <c:v>17</c:v>
                </c:pt>
                <c:pt idx="7">
                  <c:v>21</c:v>
                </c:pt>
                <c:pt idx="8">
                  <c:v>10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form!$L$5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form!$L$6:$L$17</c:f>
              <c:numCache>
                <c:formatCode>#,##0</c:formatCode>
                <c:ptCount val="12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4</c:v>
                </c:pt>
                <c:pt idx="4">
                  <c:v>14</c:v>
                </c:pt>
                <c:pt idx="5">
                  <c:v>11</c:v>
                </c:pt>
                <c:pt idx="6">
                  <c:v>12</c:v>
                </c:pt>
                <c:pt idx="7">
                  <c:v>19</c:v>
                </c:pt>
                <c:pt idx="8">
                  <c:v>13</c:v>
                </c:pt>
                <c:pt idx="9">
                  <c:v>5</c:v>
                </c:pt>
                <c:pt idx="10">
                  <c:v>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form!$M$5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form!$M$6:$M$17</c:f>
              <c:numCache>
                <c:formatCode>#,##0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11</c:v>
                </c:pt>
                <c:pt idx="5">
                  <c:v>13</c:v>
                </c:pt>
                <c:pt idx="6">
                  <c:v>15</c:v>
                </c:pt>
                <c:pt idx="7">
                  <c:v>13</c:v>
                </c:pt>
                <c:pt idx="8">
                  <c:v>3</c:v>
                </c:pt>
                <c:pt idx="9">
                  <c:v>8</c:v>
                </c:pt>
                <c:pt idx="10">
                  <c:v>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form!$N$5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form!$N$6:$N$17</c:f>
              <c:numCache>
                <c:formatCode>#,##0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5</c:v>
                </c:pt>
                <c:pt idx="3">
                  <c:v>5</c:v>
                </c:pt>
                <c:pt idx="4">
                  <c:v>7</c:v>
                </c:pt>
                <c:pt idx="5">
                  <c:v>19</c:v>
                </c:pt>
                <c:pt idx="6">
                  <c:v>13</c:v>
                </c:pt>
                <c:pt idx="7">
                  <c:v>12</c:v>
                </c:pt>
                <c:pt idx="8">
                  <c:v>8</c:v>
                </c:pt>
                <c:pt idx="9">
                  <c:v>8</c:v>
                </c:pt>
                <c:pt idx="10">
                  <c:v>6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form!$O$5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form!$O$6:$O$17</c:f>
              <c:numCache>
                <c:formatCode>#,##0</c:formatCode>
                <c:ptCount val="12"/>
                <c:pt idx="0">
                  <c:v>4</c:v>
                </c:pt>
                <c:pt idx="1">
                  <c:v>5</c:v>
                </c:pt>
                <c:pt idx="2">
                  <c:v>3</c:v>
                </c:pt>
                <c:pt idx="3">
                  <c:v>3</c:v>
                </c:pt>
                <c:pt idx="4">
                  <c:v>5</c:v>
                </c:pt>
                <c:pt idx="5">
                  <c:v>5</c:v>
                </c:pt>
                <c:pt idx="6">
                  <c:v>15</c:v>
                </c:pt>
                <c:pt idx="7">
                  <c:v>16</c:v>
                </c:pt>
                <c:pt idx="8">
                  <c:v>9</c:v>
                </c:pt>
                <c:pt idx="9">
                  <c:v>5</c:v>
                </c:pt>
                <c:pt idx="10">
                  <c:v>2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DB-4BF6-9062-FDE03A8B8958}"/>
            </c:ext>
          </c:extLst>
        </c:ser>
        <c:ser>
          <c:idx val="9"/>
          <c:order val="9"/>
          <c:tx>
            <c:strRef>
              <c:f>form!$P$5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form!$P$6:$P$17</c:f>
              <c:numCache>
                <c:formatCode>#,##0</c:formatCode>
                <c:ptCount val="12"/>
                <c:pt idx="0">
                  <c:v>15</c:v>
                </c:pt>
                <c:pt idx="1">
                  <c:v>6</c:v>
                </c:pt>
                <c:pt idx="2">
                  <c:v>4</c:v>
                </c:pt>
                <c:pt idx="3">
                  <c:v>3</c:v>
                </c:pt>
                <c:pt idx="4">
                  <c:v>7</c:v>
                </c:pt>
                <c:pt idx="5">
                  <c:v>11</c:v>
                </c:pt>
                <c:pt idx="6">
                  <c:v>16</c:v>
                </c:pt>
                <c:pt idx="7">
                  <c:v>19</c:v>
                </c:pt>
                <c:pt idx="8">
                  <c:v>11</c:v>
                </c:pt>
                <c:pt idx="9">
                  <c:v>9</c:v>
                </c:pt>
                <c:pt idx="10">
                  <c:v>7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1D-4761-81DD-424793454E5D}"/>
            </c:ext>
          </c:extLst>
        </c:ser>
        <c:ser>
          <c:idx val="10"/>
          <c:order val="10"/>
          <c:tx>
            <c:strRef>
              <c:f>form!$Q$5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form!$Q$6:$Q$17</c:f>
              <c:numCache>
                <c:formatCode>#,##0</c:formatCode>
                <c:ptCount val="12"/>
                <c:pt idx="0">
                  <c:v>6</c:v>
                </c:pt>
                <c:pt idx="1">
                  <c:v>13</c:v>
                </c:pt>
                <c:pt idx="2">
                  <c:v>8</c:v>
                </c:pt>
                <c:pt idx="3">
                  <c:v>9</c:v>
                </c:pt>
                <c:pt idx="4">
                  <c:v>18</c:v>
                </c:pt>
                <c:pt idx="5">
                  <c:v>12</c:v>
                </c:pt>
                <c:pt idx="6">
                  <c:v>14</c:v>
                </c:pt>
                <c:pt idx="7">
                  <c:v>15</c:v>
                </c:pt>
                <c:pt idx="8">
                  <c:v>13</c:v>
                </c:pt>
                <c:pt idx="9">
                  <c:v>5</c:v>
                </c:pt>
                <c:pt idx="10">
                  <c:v>8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5B-4471-972C-D0CC55F3A602}"/>
            </c:ext>
          </c:extLst>
        </c:ser>
        <c:ser>
          <c:idx val="11"/>
          <c:order val="11"/>
          <c:tx>
            <c:strRef>
              <c:f>form!$R$5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form!$R$6:$R$17</c:f>
              <c:numCache>
                <c:formatCode>#,##0</c:formatCode>
                <c:ptCount val="12"/>
                <c:pt idx="0">
                  <c:v>5</c:v>
                </c:pt>
                <c:pt idx="1">
                  <c:v>6</c:v>
                </c:pt>
                <c:pt idx="2">
                  <c:v>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16</c:v>
                </c:pt>
                <c:pt idx="8">
                  <c:v>19</c:v>
                </c:pt>
                <c:pt idx="9">
                  <c:v>7</c:v>
                </c:pt>
                <c:pt idx="10">
                  <c:v>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5B-4471-972C-D0CC55F3A602}"/>
            </c:ext>
          </c:extLst>
        </c:ser>
        <c:ser>
          <c:idx val="12"/>
          <c:order val="12"/>
          <c:tx>
            <c:strRef>
              <c:f>form!$S$5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form!$C$6:$C$17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form!$S$6:$S$17</c:f>
              <c:numCache>
                <c:formatCode>#,##0</c:formatCode>
                <c:ptCount val="12"/>
                <c:pt idx="0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9</c:v>
                </c:pt>
                <c:pt idx="5">
                  <c:v>12</c:v>
                </c:pt>
                <c:pt idx="6">
                  <c:v>23</c:v>
                </c:pt>
                <c:pt idx="7">
                  <c:v>21</c:v>
                </c:pt>
                <c:pt idx="8">
                  <c:v>13</c:v>
                </c:pt>
                <c:pt idx="9">
                  <c:v>8</c:v>
                </c:pt>
                <c:pt idx="10">
                  <c:v>4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44-48A8-B755-50FF8B3AD9A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IND_TOTAL!$F$5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IND_TOTAL!$F$6:$F$17</c:f>
              <c:numCache>
                <c:formatCode>#,##0.00</c:formatCode>
                <c:ptCount val="12"/>
                <c:pt idx="0">
                  <c:v>305.1468339216766</c:v>
                </c:pt>
                <c:pt idx="1">
                  <c:v>304.18838604526997</c:v>
                </c:pt>
                <c:pt idx="2">
                  <c:v>309.50119000724931</c:v>
                </c:pt>
                <c:pt idx="3">
                  <c:v>264.08235207716223</c:v>
                </c:pt>
                <c:pt idx="4">
                  <c:v>313.53591160220992</c:v>
                </c:pt>
                <c:pt idx="5">
                  <c:v>348.59266514937627</c:v>
                </c:pt>
                <c:pt idx="6">
                  <c:v>362.12886311683951</c:v>
                </c:pt>
                <c:pt idx="7">
                  <c:v>403.2289820830872</c:v>
                </c:pt>
                <c:pt idx="8">
                  <c:v>335.98045204642636</c:v>
                </c:pt>
                <c:pt idx="9">
                  <c:v>373.81052905069663</c:v>
                </c:pt>
                <c:pt idx="10">
                  <c:v>304.18223575743178</c:v>
                </c:pt>
                <c:pt idx="11">
                  <c:v>208.26354805353685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IND_TOTAL!$G$5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IND_TOTAL!$G$6:$G$17</c:f>
              <c:numCache>
                <c:formatCode>#,##0.00</c:formatCode>
                <c:ptCount val="12"/>
                <c:pt idx="0">
                  <c:v>303.70720864465159</c:v>
                </c:pt>
                <c:pt idx="1">
                  <c:v>298.76425109047165</c:v>
                </c:pt>
                <c:pt idx="2">
                  <c:v>286.01379162522147</c:v>
                </c:pt>
                <c:pt idx="3">
                  <c:v>332.24219077744675</c:v>
                </c:pt>
                <c:pt idx="4">
                  <c:v>364.39368786717193</c:v>
                </c:pt>
                <c:pt idx="5">
                  <c:v>350.56784687697262</c:v>
                </c:pt>
                <c:pt idx="6">
                  <c:v>419.26677067082682</c:v>
                </c:pt>
                <c:pt idx="7">
                  <c:v>396.78253848250608</c:v>
                </c:pt>
                <c:pt idx="8">
                  <c:v>352.99288520176907</c:v>
                </c:pt>
                <c:pt idx="9">
                  <c:v>394.7274531808481</c:v>
                </c:pt>
                <c:pt idx="10">
                  <c:v>277.55212564310858</c:v>
                </c:pt>
                <c:pt idx="11">
                  <c:v>229.94903040599917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IND_TOTAL!$H$5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IND_TOTAL!$H$6:$H$17</c:f>
              <c:numCache>
                <c:formatCode>#,##0.00</c:formatCode>
                <c:ptCount val="12"/>
                <c:pt idx="0">
                  <c:v>297.84991876820396</c:v>
                </c:pt>
                <c:pt idx="1">
                  <c:v>321.24312311511034</c:v>
                </c:pt>
                <c:pt idx="2">
                  <c:v>371.77672227881931</c:v>
                </c:pt>
                <c:pt idx="3">
                  <c:v>323.35561481620715</c:v>
                </c:pt>
                <c:pt idx="4">
                  <c:v>376.32398097575623</c:v>
                </c:pt>
                <c:pt idx="5">
                  <c:v>398.56275853739544</c:v>
                </c:pt>
                <c:pt idx="6">
                  <c:v>432.40681781160686</c:v>
                </c:pt>
                <c:pt idx="7">
                  <c:v>394.62928801270323</c:v>
                </c:pt>
                <c:pt idx="8">
                  <c:v>407.39662277905882</c:v>
                </c:pt>
                <c:pt idx="9">
                  <c:v>379.76611131311438</c:v>
                </c:pt>
                <c:pt idx="10">
                  <c:v>320.56649362455443</c:v>
                </c:pt>
                <c:pt idx="11">
                  <c:v>262.30357874535542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IND_TOTAL!$I$5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IND_TOTAL!$I$6:$I$17</c:f>
              <c:numCache>
                <c:formatCode>#,##0.00</c:formatCode>
                <c:ptCount val="12"/>
                <c:pt idx="0">
                  <c:v>291.1693681485728</c:v>
                </c:pt>
                <c:pt idx="1">
                  <c:v>335.66880677731302</c:v>
                </c:pt>
                <c:pt idx="2">
                  <c:v>397.02631611445224</c:v>
                </c:pt>
                <c:pt idx="3">
                  <c:v>351.54725397267913</c:v>
                </c:pt>
                <c:pt idx="4">
                  <c:v>369.32505845567226</c:v>
                </c:pt>
                <c:pt idx="5">
                  <c:v>414.01258598261387</c:v>
                </c:pt>
                <c:pt idx="6">
                  <c:v>477.01413157306411</c:v>
                </c:pt>
                <c:pt idx="7">
                  <c:v>448.85283937378858</c:v>
                </c:pt>
                <c:pt idx="8">
                  <c:v>422.04991373430164</c:v>
                </c:pt>
                <c:pt idx="9">
                  <c:v>366.76961465518923</c:v>
                </c:pt>
                <c:pt idx="10">
                  <c:v>331.62912809175072</c:v>
                </c:pt>
                <c:pt idx="11">
                  <c:v>267.55140547681719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IND_TOTAL!$J$5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IND_TOTAL!$J$6:$J$17</c:f>
              <c:numCache>
                <c:formatCode>#,##0.00</c:formatCode>
                <c:ptCount val="12"/>
                <c:pt idx="0">
                  <c:v>313.84442942621195</c:v>
                </c:pt>
                <c:pt idx="1">
                  <c:v>361.58249232743447</c:v>
                </c:pt>
                <c:pt idx="2">
                  <c:v>343.82384564057588</c:v>
                </c:pt>
                <c:pt idx="3">
                  <c:v>392.19987048526247</c:v>
                </c:pt>
                <c:pt idx="4">
                  <c:v>432.15883840228474</c:v>
                </c:pt>
                <c:pt idx="5">
                  <c:v>439.31595775165897</c:v>
                </c:pt>
                <c:pt idx="6">
                  <c:v>483.61344353004824</c:v>
                </c:pt>
                <c:pt idx="7">
                  <c:v>488.09770047753085</c:v>
                </c:pt>
                <c:pt idx="8">
                  <c:v>463.01668991618334</c:v>
                </c:pt>
                <c:pt idx="9">
                  <c:v>412.65550437205195</c:v>
                </c:pt>
                <c:pt idx="10">
                  <c:v>366.0902364628343</c:v>
                </c:pt>
                <c:pt idx="11">
                  <c:v>269.53165353443336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IND_TOTAL!$K$5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IND_TOTAL!$K$6:$K$17</c:f>
              <c:numCache>
                <c:formatCode>#,##0.00</c:formatCode>
                <c:ptCount val="12"/>
                <c:pt idx="0">
                  <c:v>347.03441893619879</c:v>
                </c:pt>
                <c:pt idx="1">
                  <c:v>368.73726058819682</c:v>
                </c:pt>
                <c:pt idx="2">
                  <c:v>425.38116788962606</c:v>
                </c:pt>
                <c:pt idx="3">
                  <c:v>335.67073905395313</c:v>
                </c:pt>
                <c:pt idx="4">
                  <c:v>463.81759595598697</c:v>
                </c:pt>
                <c:pt idx="5">
                  <c:v>464.82583417162539</c:v>
                </c:pt>
                <c:pt idx="6">
                  <c:v>498.86630801281785</c:v>
                </c:pt>
                <c:pt idx="7">
                  <c:v>484.87800085013851</c:v>
                </c:pt>
                <c:pt idx="8">
                  <c:v>441.14025165046172</c:v>
                </c:pt>
                <c:pt idx="9">
                  <c:v>449.59884366424365</c:v>
                </c:pt>
                <c:pt idx="10">
                  <c:v>368.61120308484794</c:v>
                </c:pt>
                <c:pt idx="11">
                  <c:v>258.75035813198355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IND_TOTAL!$L$5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IND_TOTAL!$L$6:$L$17</c:f>
              <c:numCache>
                <c:formatCode>#,##0.00</c:formatCode>
                <c:ptCount val="12"/>
                <c:pt idx="0">
                  <c:v>355.96184041490221</c:v>
                </c:pt>
                <c:pt idx="1">
                  <c:v>359.5998386629476</c:v>
                </c:pt>
                <c:pt idx="2">
                  <c:v>342.32642029184558</c:v>
                </c:pt>
                <c:pt idx="3">
                  <c:v>366.94760362179625</c:v>
                </c:pt>
                <c:pt idx="4">
                  <c:v>436.09298201489452</c:v>
                </c:pt>
                <c:pt idx="5">
                  <c:v>458.929396420964</c:v>
                </c:pt>
                <c:pt idx="6">
                  <c:v>515.34983075489208</c:v>
                </c:pt>
                <c:pt idx="7">
                  <c:v>479.38040342824581</c:v>
                </c:pt>
                <c:pt idx="8">
                  <c:v>446.84620761454659</c:v>
                </c:pt>
                <c:pt idx="9">
                  <c:v>453.34079066533599</c:v>
                </c:pt>
                <c:pt idx="10">
                  <c:v>371.79910882175295</c:v>
                </c:pt>
                <c:pt idx="11">
                  <c:v>273.98053753475438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IND_TOTAL!$M$5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IND_TOTAL!$M$6:$M$17</c:f>
              <c:numCache>
                <c:formatCode>#,##0.00</c:formatCode>
                <c:ptCount val="12"/>
                <c:pt idx="0">
                  <c:v>322.21592769742301</c:v>
                </c:pt>
                <c:pt idx="1">
                  <c:v>308.2904832568359</c:v>
                </c:pt>
                <c:pt idx="2">
                  <c:v>316.68247218300644</c:v>
                </c:pt>
                <c:pt idx="3">
                  <c:v>305.28580008481225</c:v>
                </c:pt>
                <c:pt idx="4">
                  <c:v>369.66665834886982</c:v>
                </c:pt>
                <c:pt idx="5">
                  <c:v>382.22203906700736</c:v>
                </c:pt>
                <c:pt idx="6">
                  <c:v>462.90211634341466</c:v>
                </c:pt>
                <c:pt idx="7">
                  <c:v>433.67561544681809</c:v>
                </c:pt>
                <c:pt idx="8">
                  <c:v>408.8405935200384</c:v>
                </c:pt>
                <c:pt idx="9">
                  <c:v>429.60720398386502</c:v>
                </c:pt>
                <c:pt idx="10">
                  <c:v>294.14102869862467</c:v>
                </c:pt>
                <c:pt idx="11">
                  <c:v>236.34841695799892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IND_TOTAL!$N$5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IND_TOTAL!$N$6:$N$17</c:f>
              <c:numCache>
                <c:formatCode>#,##0.00</c:formatCode>
                <c:ptCount val="12"/>
                <c:pt idx="0">
                  <c:v>274.91441343732612</c:v>
                </c:pt>
                <c:pt idx="1">
                  <c:v>323.89102285055679</c:v>
                </c:pt>
                <c:pt idx="2">
                  <c:v>249.25372113229147</c:v>
                </c:pt>
                <c:pt idx="3">
                  <c:v>95.099070476354029</c:v>
                </c:pt>
                <c:pt idx="4">
                  <c:v>178.71391788619891</c:v>
                </c:pt>
                <c:pt idx="5">
                  <c:v>239.6484884023977</c:v>
                </c:pt>
                <c:pt idx="6">
                  <c:v>302.73188887726729</c:v>
                </c:pt>
                <c:pt idx="7">
                  <c:v>294.40334454964864</c:v>
                </c:pt>
                <c:pt idx="8">
                  <c:v>240.54087862016073</c:v>
                </c:pt>
                <c:pt idx="9">
                  <c:v>254.21467328966895</c:v>
                </c:pt>
                <c:pt idx="10">
                  <c:v>244.95061128946929</c:v>
                </c:pt>
                <c:pt idx="11">
                  <c:v>200.93183661440816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97-44E3-B80F-44FC3D7642B9}"/>
            </c:ext>
          </c:extLst>
        </c:ser>
        <c:ser>
          <c:idx val="9"/>
          <c:order val="9"/>
          <c:tx>
            <c:strRef>
              <c:f>IND_TOTAL!$O$5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IND_TOTAL!$O$6:$O$17</c:f>
              <c:numCache>
                <c:formatCode>#,##0.00</c:formatCode>
                <c:ptCount val="12"/>
                <c:pt idx="0">
                  <c:v>269.24606193886615</c:v>
                </c:pt>
                <c:pt idx="1">
                  <c:v>271.99280550925948</c:v>
                </c:pt>
                <c:pt idx="2">
                  <c:v>271.7436926921813</c:v>
                </c:pt>
                <c:pt idx="3">
                  <c:v>262.89507352408037</c:v>
                </c:pt>
                <c:pt idx="4">
                  <c:v>283.4832468680882</c:v>
                </c:pt>
                <c:pt idx="5">
                  <c:v>289.06534900726865</c:v>
                </c:pt>
                <c:pt idx="6">
                  <c:v>363.48883491685808</c:v>
                </c:pt>
                <c:pt idx="7">
                  <c:v>378.46774313123677</c:v>
                </c:pt>
                <c:pt idx="8">
                  <c:v>369.89554654168683</c:v>
                </c:pt>
                <c:pt idx="9">
                  <c:v>283.24382774579067</c:v>
                </c:pt>
                <c:pt idx="10">
                  <c:v>285.42784420721102</c:v>
                </c:pt>
                <c:pt idx="11">
                  <c:v>244.10300392779641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F0-4D40-AFA3-56AB1FA3135D}"/>
            </c:ext>
          </c:extLst>
        </c:ser>
        <c:ser>
          <c:idx val="10"/>
          <c:order val="10"/>
          <c:tx>
            <c:strRef>
              <c:f>IND_TOTAL!$P$5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IND_TOTAL!$P$6:$P$17</c:f>
              <c:numCache>
                <c:formatCode>#,##0.00</c:formatCode>
                <c:ptCount val="12"/>
                <c:pt idx="0">
                  <c:v>527.13221823694983</c:v>
                </c:pt>
                <c:pt idx="1">
                  <c:v>369.35088786706081</c:v>
                </c:pt>
                <c:pt idx="2">
                  <c:v>403.19843895817428</c:v>
                </c:pt>
                <c:pt idx="3">
                  <c:v>342.55174817574328</c:v>
                </c:pt>
                <c:pt idx="4">
                  <c:v>422.11481803642079</c:v>
                </c:pt>
                <c:pt idx="5">
                  <c:v>485.97795228641701</c:v>
                </c:pt>
                <c:pt idx="6">
                  <c:v>458.42932354288524</c:v>
                </c:pt>
                <c:pt idx="7">
                  <c:v>417.66916276932227</c:v>
                </c:pt>
                <c:pt idx="8">
                  <c:v>381.93958886868967</c:v>
                </c:pt>
                <c:pt idx="9">
                  <c:v>378.08155250726207</c:v>
                </c:pt>
                <c:pt idx="10">
                  <c:v>300.36562428589008</c:v>
                </c:pt>
                <c:pt idx="11">
                  <c:v>223.82447519520485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73-4C58-BA3F-E964C894E78D}"/>
            </c:ext>
          </c:extLst>
        </c:ser>
        <c:ser>
          <c:idx val="11"/>
          <c:order val="11"/>
          <c:tx>
            <c:strRef>
              <c:f>IND_TOTAL!$Q$5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IND_TOTAL!$Q$6:$Q$17</c:f>
              <c:numCache>
                <c:formatCode>#,##0.00</c:formatCode>
                <c:ptCount val="12"/>
                <c:pt idx="0">
                  <c:v>284.84007814554946</c:v>
                </c:pt>
                <c:pt idx="1">
                  <c:v>298.60822600747821</c:v>
                </c:pt>
                <c:pt idx="2">
                  <c:v>335.23983228095915</c:v>
                </c:pt>
                <c:pt idx="3">
                  <c:v>289.07112638487399</c:v>
                </c:pt>
                <c:pt idx="4">
                  <c:v>377.54811700164566</c:v>
                </c:pt>
                <c:pt idx="5">
                  <c:v>401.28241890514863</c:v>
                </c:pt>
                <c:pt idx="6">
                  <c:v>454.25458669150703</c:v>
                </c:pt>
                <c:pt idx="7">
                  <c:v>429.13192741539973</c:v>
                </c:pt>
                <c:pt idx="8">
                  <c:v>460.43337399948734</c:v>
                </c:pt>
                <c:pt idx="9">
                  <c:v>424.09493894791007</c:v>
                </c:pt>
                <c:pt idx="10">
                  <c:v>294.59375435512055</c:v>
                </c:pt>
                <c:pt idx="11">
                  <c:v>201.03320199164136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73-4C58-BA3F-E964C894E78D}"/>
            </c:ext>
          </c:extLst>
        </c:ser>
        <c:ser>
          <c:idx val="12"/>
          <c:order val="12"/>
          <c:tx>
            <c:strRef>
              <c:f>IND_TOTAL!$R$5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IND_TOTAL!$B$6:$B$17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IND_TOTAL!$R$6:$R$17</c:f>
              <c:numCache>
                <c:formatCode>#,##0.00</c:formatCode>
                <c:ptCount val="12"/>
                <c:pt idx="0">
                  <c:v>278.15710506184558</c:v>
                </c:pt>
                <c:pt idx="1">
                  <c:v>289.66145948205423</c:v>
                </c:pt>
                <c:pt idx="2">
                  <c:v>259.31034482758622</c:v>
                </c:pt>
                <c:pt idx="3">
                  <c:v>293.68322541393997</c:v>
                </c:pt>
                <c:pt idx="4">
                  <c:v>361.64961392771534</c:v>
                </c:pt>
                <c:pt idx="5">
                  <c:v>353.53670200986636</c:v>
                </c:pt>
                <c:pt idx="6">
                  <c:v>429.27800416835163</c:v>
                </c:pt>
                <c:pt idx="7">
                  <c:v>399.83043185128059</c:v>
                </c:pt>
                <c:pt idx="8">
                  <c:v>357.64774703043497</c:v>
                </c:pt>
                <c:pt idx="9">
                  <c:v>384.040316643518</c:v>
                </c:pt>
                <c:pt idx="10">
                  <c:v>281.06899062048302</c:v>
                </c:pt>
                <c:pt idx="11">
                  <c:v>190.75553117185933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40-44EA-8E91-8A07900BB11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FORMENTERA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form!$G$5:$S$5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form!$G$19:$S$19</c:f>
              <c:numCache>
                <c:formatCode>#,##0</c:formatCode>
                <c:ptCount val="13"/>
                <c:pt idx="0">
                  <c:v>60</c:v>
                </c:pt>
                <c:pt idx="1">
                  <c:v>56</c:v>
                </c:pt>
                <c:pt idx="2">
                  <c:v>70</c:v>
                </c:pt>
                <c:pt idx="3">
                  <c:v>83</c:v>
                </c:pt>
                <c:pt idx="4">
                  <c:v>97</c:v>
                </c:pt>
                <c:pt idx="5">
                  <c:v>94</c:v>
                </c:pt>
                <c:pt idx="6">
                  <c:v>89</c:v>
                </c:pt>
                <c:pt idx="7">
                  <c:v>101</c:v>
                </c:pt>
                <c:pt idx="8">
                  <c:v>78</c:v>
                </c:pt>
                <c:pt idx="9">
                  <c:v>112</c:v>
                </c:pt>
                <c:pt idx="10">
                  <c:v>123</c:v>
                </c:pt>
                <c:pt idx="11">
                  <c:v>109</c:v>
                </c:pt>
                <c:pt idx="12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FORMENTERA PER MESOS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IND_FOR!$G$5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IND_FOR!$G$6:$G$17</c:f>
              <c:numCache>
                <c:formatCode>#,##0.00</c:formatCode>
                <c:ptCount val="12"/>
                <c:pt idx="0">
                  <c:v>246.10336341263331</c:v>
                </c:pt>
                <c:pt idx="1">
                  <c:v>79.681274900398407</c:v>
                </c:pt>
                <c:pt idx="2">
                  <c:v>71.32667617689016</c:v>
                </c:pt>
                <c:pt idx="3">
                  <c:v>260.96033402922757</c:v>
                </c:pt>
                <c:pt idx="4">
                  <c:v>232.01856148491879</c:v>
                </c:pt>
                <c:pt idx="5">
                  <c:v>305.55555555555554</c:v>
                </c:pt>
                <c:pt idx="6">
                  <c:v>186.56716417910448</c:v>
                </c:pt>
                <c:pt idx="7">
                  <c:v>387.27524204702627</c:v>
                </c:pt>
                <c:pt idx="8">
                  <c:v>132.40648791790798</c:v>
                </c:pt>
                <c:pt idx="9">
                  <c:v>122.10012210012211</c:v>
                </c:pt>
                <c:pt idx="10">
                  <c:v>321.54340836012864</c:v>
                </c:pt>
                <c:pt idx="11">
                  <c:v>85.397096498719037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IND_FOR!$H$5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IND_FOR!$H$6:$H$17</c:f>
              <c:numCache>
                <c:formatCode>#,##0.00</c:formatCode>
                <c:ptCount val="12"/>
                <c:pt idx="0">
                  <c:v>251.04602510460251</c:v>
                </c:pt>
                <c:pt idx="1">
                  <c:v>80.192461908580597</c:v>
                </c:pt>
                <c:pt idx="2">
                  <c:v>218.34061135371178</c:v>
                </c:pt>
                <c:pt idx="3">
                  <c:v>307.06243602865914</c:v>
                </c:pt>
                <c:pt idx="4">
                  <c:v>226.83084899546338</c:v>
                </c:pt>
                <c:pt idx="5">
                  <c:v>238.60021208907742</c:v>
                </c:pt>
                <c:pt idx="6">
                  <c:v>175.43859649122808</c:v>
                </c:pt>
                <c:pt idx="7">
                  <c:v>175.35070140280561</c:v>
                </c:pt>
                <c:pt idx="8">
                  <c:v>246.8265162200282</c:v>
                </c:pt>
                <c:pt idx="9">
                  <c:v>184.27518427518427</c:v>
                </c:pt>
                <c:pt idx="10">
                  <c:v>74.074074074074076</c:v>
                </c:pt>
                <c:pt idx="11">
                  <c:v>160.77170418006432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IND_FOR!$I$5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IND_FOR!$I$6:$I$17</c:f>
              <c:numCache>
                <c:formatCode>#,##0.00</c:formatCode>
                <c:ptCount val="12"/>
                <c:pt idx="0">
                  <c:v>303.26004548900681</c:v>
                </c:pt>
                <c:pt idx="1">
                  <c:v>72.25433526011561</c:v>
                </c:pt>
                <c:pt idx="2">
                  <c:v>261.43790849673201</c:v>
                </c:pt>
                <c:pt idx="3">
                  <c:v>131.06159895150722</c:v>
                </c:pt>
                <c:pt idx="4">
                  <c:v>205.39906103286384</c:v>
                </c:pt>
                <c:pt idx="5">
                  <c:v>248.44720496894411</c:v>
                </c:pt>
                <c:pt idx="6">
                  <c:v>347.62456546929315</c:v>
                </c:pt>
                <c:pt idx="7">
                  <c:v>302.88909599254424</c:v>
                </c:pt>
                <c:pt idx="8">
                  <c:v>156.1036528254761</c:v>
                </c:pt>
                <c:pt idx="9">
                  <c:v>227.53128555176337</c:v>
                </c:pt>
                <c:pt idx="10">
                  <c:v>136.14703880190606</c:v>
                </c:pt>
                <c:pt idx="11">
                  <c:v>151.9756838905775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IND_FOR!$J$5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IND_FOR!$J$6:$J$17</c:f>
              <c:numCache>
                <c:formatCode>#,##0.00</c:formatCode>
                <c:ptCount val="12"/>
                <c:pt idx="0">
                  <c:v>286.73835125448028</c:v>
                </c:pt>
                <c:pt idx="1">
                  <c:v>345.06556245686681</c:v>
                </c:pt>
                <c:pt idx="2">
                  <c:v>595.59261465157829</c:v>
                </c:pt>
                <c:pt idx="3">
                  <c:v>207.9002079002079</c:v>
                </c:pt>
                <c:pt idx="4">
                  <c:v>138.65779256794232</c:v>
                </c:pt>
                <c:pt idx="5">
                  <c:v>255.63560306762724</c:v>
                </c:pt>
                <c:pt idx="6">
                  <c:v>197.06590759798556</c:v>
                </c:pt>
                <c:pt idx="7">
                  <c:v>244.39013552543878</c:v>
                </c:pt>
                <c:pt idx="8">
                  <c:v>390.74241058010222</c:v>
                </c:pt>
                <c:pt idx="9">
                  <c:v>262.58205689277901</c:v>
                </c:pt>
                <c:pt idx="10">
                  <c:v>139.7624039133473</c:v>
                </c:pt>
                <c:pt idx="11">
                  <c:v>151.8602885345482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IND_FOR!$K$5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IND_FOR!$K$6:$K$17</c:f>
              <c:numCache>
                <c:formatCode>#,##0.00</c:formatCode>
                <c:ptCount val="12"/>
                <c:pt idx="0">
                  <c:v>73.313782991202345</c:v>
                </c:pt>
                <c:pt idx="1">
                  <c:v>203.2520325203252</c:v>
                </c:pt>
                <c:pt idx="2">
                  <c:v>171.33066818960594</c:v>
                </c:pt>
                <c:pt idx="3">
                  <c:v>238.4737678855326</c:v>
                </c:pt>
                <c:pt idx="4">
                  <c:v>356.7787971457696</c:v>
                </c:pt>
                <c:pt idx="5">
                  <c:v>412.95370571614865</c:v>
                </c:pt>
                <c:pt idx="6">
                  <c:v>340.95467308463697</c:v>
                </c:pt>
                <c:pt idx="7">
                  <c:v>452.78137128072444</c:v>
                </c:pt>
                <c:pt idx="8">
                  <c:v>279.56388034665923</c:v>
                </c:pt>
                <c:pt idx="9">
                  <c:v>99.900099900099903</c:v>
                </c:pt>
                <c:pt idx="10">
                  <c:v>0</c:v>
                </c:pt>
                <c:pt idx="11">
                  <c:v>69.832402234636874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IND_FOR!$L$5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IND_FOR!$L$6:$L$17</c:f>
              <c:numCache>
                <c:formatCode>#,##0.00</c:formatCode>
                <c:ptCount val="12"/>
                <c:pt idx="0">
                  <c:v>264.37541308658297</c:v>
                </c:pt>
                <c:pt idx="1">
                  <c:v>184.50184501845018</c:v>
                </c:pt>
                <c:pt idx="2">
                  <c:v>105.15247108307045</c:v>
                </c:pt>
                <c:pt idx="3">
                  <c:v>135.96193065941537</c:v>
                </c:pt>
                <c:pt idx="4">
                  <c:v>328.02249297094659</c:v>
                </c:pt>
                <c:pt idx="5">
                  <c:v>222.53692089823994</c:v>
                </c:pt>
                <c:pt idx="6">
                  <c:v>228.52789944772425</c:v>
                </c:pt>
                <c:pt idx="7">
                  <c:v>384.84909864290057</c:v>
                </c:pt>
                <c:pt idx="8">
                  <c:v>307.18336483931949</c:v>
                </c:pt>
                <c:pt idx="9">
                  <c:v>218.15008726003489</c:v>
                </c:pt>
                <c:pt idx="10">
                  <c:v>408.40140023337221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IND_FOR!$M$5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IND_FOR!$M$6:$M$17</c:f>
              <c:numCache>
                <c:formatCode>#,##0.00</c:formatCode>
                <c:ptCount val="12"/>
                <c:pt idx="0">
                  <c:v>359.28143712574848</c:v>
                </c:pt>
                <c:pt idx="1">
                  <c:v>280.74115665356544</c:v>
                </c:pt>
                <c:pt idx="2">
                  <c:v>230.62730627306274</c:v>
                </c:pt>
                <c:pt idx="3">
                  <c:v>154.99070055796653</c:v>
                </c:pt>
                <c:pt idx="4">
                  <c:v>239.39064200217629</c:v>
                </c:pt>
                <c:pt idx="5">
                  <c:v>246.91358024691357</c:v>
                </c:pt>
                <c:pt idx="6">
                  <c:v>272.43007628042136</c:v>
                </c:pt>
                <c:pt idx="7">
                  <c:v>253.16455696202533</c:v>
                </c:pt>
                <c:pt idx="8">
                  <c:v>66.298342541436469</c:v>
                </c:pt>
                <c:pt idx="9">
                  <c:v>348.28036569438399</c:v>
                </c:pt>
                <c:pt idx="10">
                  <c:v>238.37902264600714</c:v>
                </c:pt>
                <c:pt idx="11">
                  <c:v>64.432989690721655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IND_FOR!$N$5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IND_FOR!$N$6:$N$17</c:f>
              <c:numCache>
                <c:formatCode>#,##0.00</c:formatCode>
                <c:ptCount val="12"/>
                <c:pt idx="0">
                  <c:v>281.35048231511252</c:v>
                </c:pt>
                <c:pt idx="1">
                  <c:v>265.35253980288098</c:v>
                </c:pt>
                <c:pt idx="2">
                  <c:v>169.43409013893594</c:v>
                </c:pt>
                <c:pt idx="3">
                  <c:v>112.43534967393748</c:v>
                </c:pt>
                <c:pt idx="4">
                  <c:v>117.84511784511784</c:v>
                </c:pt>
                <c:pt idx="5">
                  <c:v>285.28528528528528</c:v>
                </c:pt>
                <c:pt idx="6">
                  <c:v>188.26937002172338</c:v>
                </c:pt>
                <c:pt idx="7">
                  <c:v>175.10579308332117</c:v>
                </c:pt>
                <c:pt idx="8">
                  <c:v>142.12115828744004</c:v>
                </c:pt>
                <c:pt idx="9">
                  <c:v>252.60498894853174</c:v>
                </c:pt>
                <c:pt idx="10">
                  <c:v>214.28571428571428</c:v>
                </c:pt>
                <c:pt idx="11">
                  <c:v>158.35312747426761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IND_FOR!$O$5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IND_FOR!$O$6:$O$17</c:f>
              <c:numCache>
                <c:formatCode>#,##0.00</c:formatCode>
                <c:ptCount val="12"/>
                <c:pt idx="0">
                  <c:v>153.90534821085032</c:v>
                </c:pt>
                <c:pt idx="1">
                  <c:v>181.88432157148054</c:v>
                </c:pt>
                <c:pt idx="2">
                  <c:v>108.97203051216854</c:v>
                </c:pt>
                <c:pt idx="3">
                  <c:v>89.820359281437121</c:v>
                </c:pt>
                <c:pt idx="4">
                  <c:v>119.44577161968466</c:v>
                </c:pt>
                <c:pt idx="5">
                  <c:v>102.90183165260342</c:v>
                </c:pt>
                <c:pt idx="6">
                  <c:v>258.93319523562923</c:v>
                </c:pt>
                <c:pt idx="7">
                  <c:v>284.84956382410542</c:v>
                </c:pt>
                <c:pt idx="8">
                  <c:v>195.5246578318488</c:v>
                </c:pt>
                <c:pt idx="9">
                  <c:v>157.33165512901195</c:v>
                </c:pt>
                <c:pt idx="10">
                  <c:v>75.557234605213452</c:v>
                </c:pt>
                <c:pt idx="11">
                  <c:v>231.30300693909021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50-45E7-887E-677C7A15ADA5}"/>
            </c:ext>
          </c:extLst>
        </c:ser>
        <c:ser>
          <c:idx val="9"/>
          <c:order val="9"/>
          <c:tx>
            <c:strRef>
              <c:f>IND_FOR!$P$5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IND_FOR!$P$6:$P$17</c:f>
              <c:numCache>
                <c:formatCode>#,##0.00</c:formatCode>
                <c:ptCount val="12"/>
                <c:pt idx="0">
                  <c:v>594.05940594059405</c:v>
                </c:pt>
                <c:pt idx="1">
                  <c:v>236.96682464454977</c:v>
                </c:pt>
                <c:pt idx="2">
                  <c:v>150.15015015015015</c:v>
                </c:pt>
                <c:pt idx="3">
                  <c:v>99.140779907468612</c:v>
                </c:pt>
                <c:pt idx="4">
                  <c:v>125.33946104031753</c:v>
                </c:pt>
                <c:pt idx="5">
                  <c:v>178.33981841763944</c:v>
                </c:pt>
                <c:pt idx="6">
                  <c:v>230.02606962122374</c:v>
                </c:pt>
                <c:pt idx="7">
                  <c:v>266.04068857589982</c:v>
                </c:pt>
                <c:pt idx="8">
                  <c:v>217.24961981316534</c:v>
                </c:pt>
                <c:pt idx="9">
                  <c:v>227.38756947953513</c:v>
                </c:pt>
                <c:pt idx="10">
                  <c:v>216.84134441633537</c:v>
                </c:pt>
                <c:pt idx="11">
                  <c:v>561.37724550898201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08-45E2-A399-C4B0334FA656}"/>
            </c:ext>
          </c:extLst>
        </c:ser>
        <c:ser>
          <c:idx val="10"/>
          <c:order val="10"/>
          <c:tx>
            <c:strRef>
              <c:f>IND_FOR!$Q$5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IND_FOR!$Q$6:$Q$17</c:f>
              <c:numCache>
                <c:formatCode>#,##0.00</c:formatCode>
                <c:ptCount val="12"/>
                <c:pt idx="0">
                  <c:v>221.23893805309734</c:v>
                </c:pt>
                <c:pt idx="1">
                  <c:v>467.12181099532876</c:v>
                </c:pt>
                <c:pt idx="2">
                  <c:v>287.4595759971254</c:v>
                </c:pt>
                <c:pt idx="3">
                  <c:v>204.96470052379868</c:v>
                </c:pt>
                <c:pt idx="4">
                  <c:v>409.92940104759737</c:v>
                </c:pt>
                <c:pt idx="5">
                  <c:v>175.28483786152498</c:v>
                </c:pt>
                <c:pt idx="6">
                  <c:v>240.83949767761914</c:v>
                </c:pt>
                <c:pt idx="7">
                  <c:v>258.04231894030619</c:v>
                </c:pt>
                <c:pt idx="8">
                  <c:v>223.63667641493205</c:v>
                </c:pt>
                <c:pt idx="9">
                  <c:v>86.014106313435406</c:v>
                </c:pt>
                <c:pt idx="10">
                  <c:v>137.62257010149665</c:v>
                </c:pt>
                <c:pt idx="11">
                  <c:v>34.405642525374162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40-41FF-A0EA-708684C76589}"/>
            </c:ext>
          </c:extLst>
        </c:ser>
        <c:ser>
          <c:idx val="11"/>
          <c:order val="11"/>
          <c:tx>
            <c:strRef>
              <c:f>IND_FOR!$R$5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IND_FOR!$R$6:$R$17</c:f>
              <c:numCache>
                <c:formatCode>#,##0.00</c:formatCode>
                <c:ptCount val="12"/>
                <c:pt idx="0">
                  <c:v>180.50541516245488</c:v>
                </c:pt>
                <c:pt idx="1">
                  <c:v>208.04438280166437</c:v>
                </c:pt>
                <c:pt idx="2">
                  <c:v>121.65450121654501</c:v>
                </c:pt>
                <c:pt idx="3">
                  <c:v>213.44717182497331</c:v>
                </c:pt>
                <c:pt idx="4">
                  <c:v>195.96864501679732</c:v>
                </c:pt>
                <c:pt idx="5">
                  <c:v>189.5991332611051</c:v>
                </c:pt>
                <c:pt idx="6">
                  <c:v>157.07553905469084</c:v>
                </c:pt>
                <c:pt idx="7">
                  <c:v>228.4735113522776</c:v>
                </c:pt>
                <c:pt idx="8">
                  <c:v>304.73135525260625</c:v>
                </c:pt>
                <c:pt idx="9">
                  <c:v>189.08698001080498</c:v>
                </c:pt>
                <c:pt idx="10">
                  <c:v>66.072018500165186</c:v>
                </c:pt>
                <c:pt idx="11">
                  <c:v>34.758428919012857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0-41FF-A0EA-708684C76589}"/>
            </c:ext>
          </c:extLst>
        </c:ser>
        <c:ser>
          <c:idx val="12"/>
          <c:order val="12"/>
          <c:tx>
            <c:strRef>
              <c:f>IND_FOR!$S$5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IND_FOR!$C$6:$C$17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IND_FOR!$S$6:$S$17</c:f>
              <c:numCache>
                <c:formatCode>#,##0.00</c:formatCode>
                <c:ptCount val="12"/>
                <c:pt idx="0">
                  <c:v>208.04438280166437</c:v>
                </c:pt>
                <c:pt idx="1">
                  <c:v>133.28890369876709</c:v>
                </c:pt>
                <c:pt idx="2">
                  <c:v>141.40271493212668</c:v>
                </c:pt>
                <c:pt idx="3">
                  <c:v>124.35233160621762</c:v>
                </c:pt>
                <c:pt idx="4">
                  <c:v>138.66127633225088</c:v>
                </c:pt>
                <c:pt idx="5">
                  <c:v>165.53177376078958</c:v>
                </c:pt>
                <c:pt idx="6">
                  <c:v>306.79972411706615</c:v>
                </c:pt>
                <c:pt idx="7">
                  <c:v>283.21626497549357</c:v>
                </c:pt>
                <c:pt idx="8">
                  <c:v>205.55226462509927</c:v>
                </c:pt>
                <c:pt idx="9">
                  <c:v>228.04323596977022</c:v>
                </c:pt>
                <c:pt idx="10">
                  <c:v>124.48108708782479</c:v>
                </c:pt>
                <c:pt idx="11">
                  <c:v>99.789491388054913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5E-4EC3-9A90-8B84C63D0CA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FORMENTERA 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IND_FOR!$G$5:$S$5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IND_FOR!$G$19:$S$19</c:f>
              <c:numCache>
                <c:formatCode>#,##0.00</c:formatCode>
                <c:ptCount val="13"/>
                <c:pt idx="0">
                  <c:v>202.57794055521933</c:v>
                </c:pt>
                <c:pt idx="1">
                  <c:v>194.90078101028993</c:v>
                </c:pt>
                <c:pt idx="2">
                  <c:v>212.01095639422749</c:v>
                </c:pt>
                <c:pt idx="3">
                  <c:v>267.99944457857538</c:v>
                </c:pt>
                <c:pt idx="4">
                  <c:v>224.92793177461181</c:v>
                </c:pt>
                <c:pt idx="5">
                  <c:v>232.30524367833809</c:v>
                </c:pt>
                <c:pt idx="6">
                  <c:v>229.57751472286907</c:v>
                </c:pt>
                <c:pt idx="7">
                  <c:v>196.87025143018903</c:v>
                </c:pt>
                <c:pt idx="8">
                  <c:v>163.36908136776029</c:v>
                </c:pt>
                <c:pt idx="9">
                  <c:v>258.57658145965507</c:v>
                </c:pt>
                <c:pt idx="10">
                  <c:v>228.88000637096968</c:v>
                </c:pt>
                <c:pt idx="11">
                  <c:v>174.11809019775816</c:v>
                </c:pt>
                <c:pt idx="12">
                  <c:v>179.93028760792711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AGRICULTURA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agr!$G$6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agr!$G$7:$G$18</c:f>
              <c:numCache>
                <c:formatCode>#,##0</c:formatCode>
                <c:ptCount val="12"/>
                <c:pt idx="0">
                  <c:v>23</c:v>
                </c:pt>
                <c:pt idx="1">
                  <c:v>26</c:v>
                </c:pt>
                <c:pt idx="2">
                  <c:v>28</c:v>
                </c:pt>
                <c:pt idx="3">
                  <c:v>26</c:v>
                </c:pt>
                <c:pt idx="4">
                  <c:v>27</c:v>
                </c:pt>
                <c:pt idx="5">
                  <c:v>29</c:v>
                </c:pt>
                <c:pt idx="6">
                  <c:v>24</c:v>
                </c:pt>
                <c:pt idx="7">
                  <c:v>27</c:v>
                </c:pt>
                <c:pt idx="8">
                  <c:v>26</c:v>
                </c:pt>
                <c:pt idx="9">
                  <c:v>20</c:v>
                </c:pt>
                <c:pt idx="10">
                  <c:v>28</c:v>
                </c:pt>
                <c:pt idx="11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agr!$H$6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agr!$H$7:$H$18</c:f>
              <c:numCache>
                <c:formatCode>#,##0</c:formatCode>
                <c:ptCount val="12"/>
                <c:pt idx="0">
                  <c:v>17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25</c:v>
                </c:pt>
                <c:pt idx="5">
                  <c:v>21</c:v>
                </c:pt>
                <c:pt idx="6">
                  <c:v>30</c:v>
                </c:pt>
                <c:pt idx="7">
                  <c:v>20</c:v>
                </c:pt>
                <c:pt idx="8">
                  <c:v>30</c:v>
                </c:pt>
                <c:pt idx="9">
                  <c:v>35</c:v>
                </c:pt>
                <c:pt idx="10">
                  <c:v>21</c:v>
                </c:pt>
                <c:pt idx="1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agr!$I$6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agr!$I$7:$I$18</c:f>
              <c:numCache>
                <c:formatCode>#,##0</c:formatCode>
                <c:ptCount val="12"/>
                <c:pt idx="0">
                  <c:v>16</c:v>
                </c:pt>
                <c:pt idx="1">
                  <c:v>28</c:v>
                </c:pt>
                <c:pt idx="2">
                  <c:v>34</c:v>
                </c:pt>
                <c:pt idx="3">
                  <c:v>29</c:v>
                </c:pt>
                <c:pt idx="4">
                  <c:v>25</c:v>
                </c:pt>
                <c:pt idx="5">
                  <c:v>16</c:v>
                </c:pt>
                <c:pt idx="6">
                  <c:v>36</c:v>
                </c:pt>
                <c:pt idx="7">
                  <c:v>27</c:v>
                </c:pt>
                <c:pt idx="8">
                  <c:v>24</c:v>
                </c:pt>
                <c:pt idx="9">
                  <c:v>23</c:v>
                </c:pt>
                <c:pt idx="10">
                  <c:v>19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agr!$J$6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agr!$J$7:$J$18</c:f>
              <c:numCache>
                <c:formatCode>#,##0</c:formatCode>
                <c:ptCount val="12"/>
                <c:pt idx="0">
                  <c:v>10</c:v>
                </c:pt>
                <c:pt idx="1">
                  <c:v>20</c:v>
                </c:pt>
                <c:pt idx="2">
                  <c:v>22</c:v>
                </c:pt>
                <c:pt idx="3">
                  <c:v>36</c:v>
                </c:pt>
                <c:pt idx="4">
                  <c:v>31</c:v>
                </c:pt>
                <c:pt idx="5">
                  <c:v>27</c:v>
                </c:pt>
                <c:pt idx="6">
                  <c:v>26</c:v>
                </c:pt>
                <c:pt idx="7">
                  <c:v>32</c:v>
                </c:pt>
                <c:pt idx="8">
                  <c:v>22</c:v>
                </c:pt>
                <c:pt idx="9">
                  <c:v>27</c:v>
                </c:pt>
                <c:pt idx="10">
                  <c:v>33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agr!$K$6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rgbClr val="9BBB59">
                  <a:lumMod val="75000"/>
                </a:srgb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agr!$K$7:$K$18</c:f>
              <c:numCache>
                <c:formatCode>#,##0</c:formatCode>
                <c:ptCount val="12"/>
                <c:pt idx="0">
                  <c:v>15</c:v>
                </c:pt>
                <c:pt idx="1">
                  <c:v>31</c:v>
                </c:pt>
                <c:pt idx="2">
                  <c:v>15</c:v>
                </c:pt>
                <c:pt idx="3">
                  <c:v>14</c:v>
                </c:pt>
                <c:pt idx="4">
                  <c:v>22</c:v>
                </c:pt>
                <c:pt idx="5">
                  <c:v>24</c:v>
                </c:pt>
                <c:pt idx="6">
                  <c:v>35</c:v>
                </c:pt>
                <c:pt idx="7">
                  <c:v>30</c:v>
                </c:pt>
                <c:pt idx="8">
                  <c:v>31</c:v>
                </c:pt>
                <c:pt idx="9">
                  <c:v>35</c:v>
                </c:pt>
                <c:pt idx="10">
                  <c:v>28</c:v>
                </c:pt>
                <c:pt idx="11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agr!$L$6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agr!$L$7:$L$18</c:f>
              <c:numCache>
                <c:formatCode>#,##0</c:formatCode>
                <c:ptCount val="12"/>
                <c:pt idx="0">
                  <c:v>23</c:v>
                </c:pt>
                <c:pt idx="1">
                  <c:v>24</c:v>
                </c:pt>
                <c:pt idx="2">
                  <c:v>18</c:v>
                </c:pt>
                <c:pt idx="3">
                  <c:v>18</c:v>
                </c:pt>
                <c:pt idx="4">
                  <c:v>40</c:v>
                </c:pt>
                <c:pt idx="5">
                  <c:v>38</c:v>
                </c:pt>
                <c:pt idx="6">
                  <c:v>29</c:v>
                </c:pt>
                <c:pt idx="7">
                  <c:v>28</c:v>
                </c:pt>
                <c:pt idx="8">
                  <c:v>30</c:v>
                </c:pt>
                <c:pt idx="9">
                  <c:v>32</c:v>
                </c:pt>
                <c:pt idx="10">
                  <c:v>34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agr!$M$6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agr!$M$7:$M$18</c:f>
              <c:numCache>
                <c:formatCode>#,##0</c:formatCode>
                <c:ptCount val="12"/>
                <c:pt idx="0">
                  <c:v>28</c:v>
                </c:pt>
                <c:pt idx="1">
                  <c:v>26</c:v>
                </c:pt>
                <c:pt idx="2">
                  <c:v>35</c:v>
                </c:pt>
                <c:pt idx="3">
                  <c:v>36</c:v>
                </c:pt>
                <c:pt idx="4">
                  <c:v>41</c:v>
                </c:pt>
                <c:pt idx="5">
                  <c:v>38</c:v>
                </c:pt>
                <c:pt idx="6">
                  <c:v>40</c:v>
                </c:pt>
                <c:pt idx="7">
                  <c:v>34</c:v>
                </c:pt>
                <c:pt idx="8">
                  <c:v>33</c:v>
                </c:pt>
                <c:pt idx="9">
                  <c:v>29</c:v>
                </c:pt>
                <c:pt idx="10">
                  <c:v>21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agr!$N$6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agr!$N$7:$N$18</c:f>
              <c:numCache>
                <c:formatCode>#,##0</c:formatCode>
                <c:ptCount val="12"/>
                <c:pt idx="0">
                  <c:v>33</c:v>
                </c:pt>
                <c:pt idx="1">
                  <c:v>23</c:v>
                </c:pt>
                <c:pt idx="2">
                  <c:v>30</c:v>
                </c:pt>
                <c:pt idx="3">
                  <c:v>25</c:v>
                </c:pt>
                <c:pt idx="4">
                  <c:v>30</c:v>
                </c:pt>
                <c:pt idx="5">
                  <c:v>31</c:v>
                </c:pt>
                <c:pt idx="6">
                  <c:v>33</c:v>
                </c:pt>
                <c:pt idx="7">
                  <c:v>33</c:v>
                </c:pt>
                <c:pt idx="8">
                  <c:v>42</c:v>
                </c:pt>
                <c:pt idx="9">
                  <c:v>38</c:v>
                </c:pt>
                <c:pt idx="10">
                  <c:v>33</c:v>
                </c:pt>
                <c:pt idx="1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agr!$O$6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agr!$O$7:$O$18</c:f>
              <c:numCache>
                <c:formatCode>#,##0</c:formatCode>
                <c:ptCount val="12"/>
                <c:pt idx="0">
                  <c:v>14</c:v>
                </c:pt>
                <c:pt idx="1">
                  <c:v>32</c:v>
                </c:pt>
                <c:pt idx="2">
                  <c:v>16</c:v>
                </c:pt>
                <c:pt idx="3">
                  <c:v>14</c:v>
                </c:pt>
                <c:pt idx="4">
                  <c:v>21</c:v>
                </c:pt>
                <c:pt idx="5">
                  <c:v>21</c:v>
                </c:pt>
                <c:pt idx="6">
                  <c:v>30</c:v>
                </c:pt>
                <c:pt idx="7">
                  <c:v>33</c:v>
                </c:pt>
                <c:pt idx="8">
                  <c:v>28</c:v>
                </c:pt>
                <c:pt idx="9">
                  <c:v>26</c:v>
                </c:pt>
                <c:pt idx="10">
                  <c:v>25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4E-4C86-BF3F-90E9424F1507}"/>
            </c:ext>
          </c:extLst>
        </c:ser>
        <c:ser>
          <c:idx val="9"/>
          <c:order val="9"/>
          <c:tx>
            <c:strRef>
              <c:f>agr!$P$6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agr!$P$7:$P$18</c:f>
              <c:numCache>
                <c:formatCode>0</c:formatCode>
                <c:ptCount val="12"/>
                <c:pt idx="0">
                  <c:v>23</c:v>
                </c:pt>
                <c:pt idx="1">
                  <c:v>23</c:v>
                </c:pt>
                <c:pt idx="2">
                  <c:v>30</c:v>
                </c:pt>
                <c:pt idx="3">
                  <c:v>25</c:v>
                </c:pt>
                <c:pt idx="4">
                  <c:v>31</c:v>
                </c:pt>
                <c:pt idx="5">
                  <c:v>31</c:v>
                </c:pt>
                <c:pt idx="6">
                  <c:v>20</c:v>
                </c:pt>
                <c:pt idx="7">
                  <c:v>22</c:v>
                </c:pt>
                <c:pt idx="8">
                  <c:v>33</c:v>
                </c:pt>
                <c:pt idx="9">
                  <c:v>34</c:v>
                </c:pt>
                <c:pt idx="10">
                  <c:v>22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CD-48AD-A59C-74EB22CE10A6}"/>
            </c:ext>
          </c:extLst>
        </c:ser>
        <c:ser>
          <c:idx val="10"/>
          <c:order val="10"/>
          <c:tx>
            <c:strRef>
              <c:f>agr!$Q$6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agr!$Q$7:$Q$18</c:f>
              <c:numCache>
                <c:formatCode>0</c:formatCode>
                <c:ptCount val="12"/>
                <c:pt idx="0">
                  <c:v>15</c:v>
                </c:pt>
                <c:pt idx="1">
                  <c:v>25</c:v>
                </c:pt>
                <c:pt idx="2">
                  <c:v>35</c:v>
                </c:pt>
                <c:pt idx="3">
                  <c:v>15</c:v>
                </c:pt>
                <c:pt idx="4">
                  <c:v>29</c:v>
                </c:pt>
                <c:pt idx="5">
                  <c:v>24</c:v>
                </c:pt>
                <c:pt idx="6">
                  <c:v>31</c:v>
                </c:pt>
                <c:pt idx="7">
                  <c:v>22</c:v>
                </c:pt>
                <c:pt idx="8">
                  <c:v>19</c:v>
                </c:pt>
                <c:pt idx="9">
                  <c:v>29</c:v>
                </c:pt>
                <c:pt idx="10">
                  <c:v>25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06-4055-A12F-0D7060F55B87}"/>
            </c:ext>
          </c:extLst>
        </c:ser>
        <c:ser>
          <c:idx val="11"/>
          <c:order val="11"/>
          <c:tx>
            <c:strRef>
              <c:f>agr!$R$6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agr!$R$7:$R$18</c:f>
              <c:numCache>
                <c:formatCode>#,##0</c:formatCode>
                <c:ptCount val="12"/>
                <c:pt idx="0">
                  <c:v>23</c:v>
                </c:pt>
                <c:pt idx="1">
                  <c:v>29</c:v>
                </c:pt>
                <c:pt idx="2">
                  <c:v>45</c:v>
                </c:pt>
                <c:pt idx="3">
                  <c:v>30</c:v>
                </c:pt>
                <c:pt idx="4">
                  <c:v>26</c:v>
                </c:pt>
                <c:pt idx="5">
                  <c:v>26</c:v>
                </c:pt>
                <c:pt idx="6">
                  <c:v>27</c:v>
                </c:pt>
                <c:pt idx="7">
                  <c:v>26</c:v>
                </c:pt>
                <c:pt idx="8">
                  <c:v>27</c:v>
                </c:pt>
                <c:pt idx="9">
                  <c:v>25</c:v>
                </c:pt>
                <c:pt idx="10">
                  <c:v>24</c:v>
                </c:pt>
                <c:pt idx="1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06-4055-A12F-0D7060F55B87}"/>
            </c:ext>
          </c:extLst>
        </c:ser>
        <c:ser>
          <c:idx val="12"/>
          <c:order val="12"/>
          <c:tx>
            <c:strRef>
              <c:f>agr!$S$6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agr!$S$7:$S$18</c:f>
              <c:numCache>
                <c:formatCode>#,##0</c:formatCode>
                <c:ptCount val="12"/>
                <c:pt idx="0">
                  <c:v>18</c:v>
                </c:pt>
                <c:pt idx="1">
                  <c:v>26</c:v>
                </c:pt>
                <c:pt idx="2">
                  <c:v>20</c:v>
                </c:pt>
                <c:pt idx="3">
                  <c:v>25</c:v>
                </c:pt>
                <c:pt idx="4">
                  <c:v>30</c:v>
                </c:pt>
                <c:pt idx="5">
                  <c:v>18</c:v>
                </c:pt>
                <c:pt idx="6">
                  <c:v>30</c:v>
                </c:pt>
                <c:pt idx="7">
                  <c:v>30</c:v>
                </c:pt>
                <c:pt idx="8">
                  <c:v>25</c:v>
                </c:pt>
                <c:pt idx="9">
                  <c:v>21</c:v>
                </c:pt>
                <c:pt idx="10">
                  <c:v>22</c:v>
                </c:pt>
                <c:pt idx="11">
                  <c:v>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AA-42C2-8571-96836EE0FC2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AGRICULTURA 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agr!$G$6:$S$6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agr!$G$20:$S$20</c:f>
              <c:numCache>
                <c:formatCode>#,##0</c:formatCode>
                <c:ptCount val="13"/>
                <c:pt idx="0">
                  <c:v>302</c:v>
                </c:pt>
                <c:pt idx="1">
                  <c:v>286</c:v>
                </c:pt>
                <c:pt idx="2">
                  <c:v>300</c:v>
                </c:pt>
                <c:pt idx="3">
                  <c:v>309</c:v>
                </c:pt>
                <c:pt idx="4">
                  <c:v>295</c:v>
                </c:pt>
                <c:pt idx="5">
                  <c:v>331</c:v>
                </c:pt>
                <c:pt idx="6">
                  <c:v>378</c:v>
                </c:pt>
                <c:pt idx="7">
                  <c:v>368</c:v>
                </c:pt>
                <c:pt idx="8">
                  <c:v>283</c:v>
                </c:pt>
                <c:pt idx="9">
                  <c:v>317</c:v>
                </c:pt>
                <c:pt idx="10">
                  <c:v>292</c:v>
                </c:pt>
                <c:pt idx="11">
                  <c:v>331</c:v>
                </c:pt>
                <c:pt idx="12">
                  <c:v>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AGRICULTURA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ind_agr!$G$6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ind_agr!$G$7:$G$18</c:f>
              <c:numCache>
                <c:formatCode>#,##0.00</c:formatCode>
                <c:ptCount val="12"/>
                <c:pt idx="0">
                  <c:v>495.36937325005385</c:v>
                </c:pt>
                <c:pt idx="1">
                  <c:v>550.26455026455028</c:v>
                </c:pt>
                <c:pt idx="2">
                  <c:v>564.06124093473011</c:v>
                </c:pt>
                <c:pt idx="3">
                  <c:v>496.94189602446482</c:v>
                </c:pt>
                <c:pt idx="4">
                  <c:v>462.80425094274938</c:v>
                </c:pt>
                <c:pt idx="5">
                  <c:v>470.85565838610165</c:v>
                </c:pt>
                <c:pt idx="6">
                  <c:v>384.80038480038479</c:v>
                </c:pt>
                <c:pt idx="7">
                  <c:v>425.1968503937008</c:v>
                </c:pt>
                <c:pt idx="8">
                  <c:v>426.36930141029848</c:v>
                </c:pt>
                <c:pt idx="9">
                  <c:v>384.09832917226811</c:v>
                </c:pt>
                <c:pt idx="10">
                  <c:v>572.01225740551581</c:v>
                </c:pt>
                <c:pt idx="11">
                  <c:v>377.59597230962868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ind_agr!$H$6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ind_agr!$H$7:$H$18</c:f>
              <c:numCache>
                <c:formatCode>#,##0.00</c:formatCode>
                <c:ptCount val="12"/>
                <c:pt idx="0">
                  <c:v>359.18022395943376</c:v>
                </c:pt>
                <c:pt idx="1">
                  <c:v>444.068513427786</c:v>
                </c:pt>
                <c:pt idx="2">
                  <c:v>488.20179007323026</c:v>
                </c:pt>
                <c:pt idx="3">
                  <c:v>515.46391752577324</c:v>
                </c:pt>
                <c:pt idx="4">
                  <c:v>440.6839414771726</c:v>
                </c:pt>
                <c:pt idx="5">
                  <c:v>340.24627349319508</c:v>
                </c:pt>
                <c:pt idx="6">
                  <c:v>475.88832487309645</c:v>
                </c:pt>
                <c:pt idx="7">
                  <c:v>312.89111389236547</c:v>
                </c:pt>
                <c:pt idx="8">
                  <c:v>506.84237202230105</c:v>
                </c:pt>
                <c:pt idx="9">
                  <c:v>690.33530571992105</c:v>
                </c:pt>
                <c:pt idx="10">
                  <c:v>452.78137128072444</c:v>
                </c:pt>
                <c:pt idx="11">
                  <c:v>340.21320027217058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ind_agr!$I$6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ind_agr!$I$7:$I$18</c:f>
              <c:numCache>
                <c:formatCode>#,##0.00</c:formatCode>
                <c:ptCount val="12"/>
                <c:pt idx="0">
                  <c:v>356.10950367237928</c:v>
                </c:pt>
                <c:pt idx="1">
                  <c:v>603.70849504096589</c:v>
                </c:pt>
                <c:pt idx="2">
                  <c:v>681.49929845660449</c:v>
                </c:pt>
                <c:pt idx="3">
                  <c:v>537.23601333827344</c:v>
                </c:pt>
                <c:pt idx="4">
                  <c:v>416.73612268711452</c:v>
                </c:pt>
                <c:pt idx="5">
                  <c:v>249.53212726138491</c:v>
                </c:pt>
                <c:pt idx="6">
                  <c:v>552.9953917050691</c:v>
                </c:pt>
                <c:pt idx="7">
                  <c:v>404.49438202247188</c:v>
                </c:pt>
                <c:pt idx="8">
                  <c:v>393.82999671808335</c:v>
                </c:pt>
                <c:pt idx="9">
                  <c:v>447.12286158631417</c:v>
                </c:pt>
                <c:pt idx="10">
                  <c:v>395.09253483052612</c:v>
                </c:pt>
                <c:pt idx="11">
                  <c:v>498.91540130151844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ind_agr!$J$6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ind_agr!$J$7:$J$18</c:f>
              <c:numCache>
                <c:formatCode>#,##0.00</c:formatCode>
                <c:ptCount val="12"/>
                <c:pt idx="0">
                  <c:v>215.56369907307609</c:v>
                </c:pt>
                <c:pt idx="1">
                  <c:v>418.93590280687056</c:v>
                </c:pt>
                <c:pt idx="2">
                  <c:v>434.61082576056896</c:v>
                </c:pt>
                <c:pt idx="3">
                  <c:v>651.46579804560258</c:v>
                </c:pt>
                <c:pt idx="4">
                  <c:v>493.94518801784574</c:v>
                </c:pt>
                <c:pt idx="5">
                  <c:v>410.64638783269965</c:v>
                </c:pt>
                <c:pt idx="6">
                  <c:v>387.88602118454423</c:v>
                </c:pt>
                <c:pt idx="7">
                  <c:v>468.52122986822843</c:v>
                </c:pt>
                <c:pt idx="8">
                  <c:v>354.21027209789082</c:v>
                </c:pt>
                <c:pt idx="9">
                  <c:v>489.92923244420251</c:v>
                </c:pt>
                <c:pt idx="10">
                  <c:v>694.29833789185773</c:v>
                </c:pt>
                <c:pt idx="11">
                  <c:v>502.07378301680853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ind_agr!$K$6</c:f>
              <c:strCache>
                <c:ptCount val="1"/>
                <c:pt idx="0">
                  <c:v>2016 </c:v>
                </c:pt>
              </c:strCache>
            </c:strRef>
          </c:tx>
          <c:spPr>
            <a:ln w="38100" cap="rnd">
              <a:solidFill>
                <a:srgbClr val="9BBB59">
                  <a:lumMod val="75000"/>
                </a:srgb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ind_agr!$K$7:$K$18</c:f>
              <c:numCache>
                <c:formatCode>#,##0.00</c:formatCode>
                <c:ptCount val="12"/>
                <c:pt idx="0">
                  <c:v>313.54515050167225</c:v>
                </c:pt>
                <c:pt idx="1">
                  <c:v>629.9532615322089</c:v>
                </c:pt>
                <c:pt idx="2">
                  <c:v>282.0078962210942</c:v>
                </c:pt>
                <c:pt idx="3">
                  <c:v>243.69016536118363</c:v>
                </c:pt>
                <c:pt idx="4">
                  <c:v>336.39143730886849</c:v>
                </c:pt>
                <c:pt idx="5">
                  <c:v>344.97628288055193</c:v>
                </c:pt>
                <c:pt idx="6">
                  <c:v>489.71596474045054</c:v>
                </c:pt>
                <c:pt idx="7">
                  <c:v>419.87403778866343</c:v>
                </c:pt>
                <c:pt idx="8">
                  <c:v>483.16708229426433</c:v>
                </c:pt>
                <c:pt idx="9">
                  <c:v>627.69010043041612</c:v>
                </c:pt>
                <c:pt idx="10">
                  <c:v>555.66580670768008</c:v>
                </c:pt>
                <c:pt idx="11">
                  <c:v>309.02348578491967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ind_agr!$L$6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ind_agr!$L$7:$L$18</c:f>
              <c:numCache>
                <c:formatCode>#,##0.00</c:formatCode>
                <c:ptCount val="12"/>
                <c:pt idx="0">
                  <c:v>470.9254709254709</c:v>
                </c:pt>
                <c:pt idx="1">
                  <c:v>471.79083939453511</c:v>
                </c:pt>
                <c:pt idx="2">
                  <c:v>324.7924936845904</c:v>
                </c:pt>
                <c:pt idx="3">
                  <c:v>298.1119576018549</c:v>
                </c:pt>
                <c:pt idx="4">
                  <c:v>588.84145443839247</c:v>
                </c:pt>
                <c:pt idx="5">
                  <c:v>530.42992741485205</c:v>
                </c:pt>
                <c:pt idx="6">
                  <c:v>397.15146535195839</c:v>
                </c:pt>
                <c:pt idx="7">
                  <c:v>379.35239127489501</c:v>
                </c:pt>
                <c:pt idx="8">
                  <c:v>432.9629095107519</c:v>
                </c:pt>
                <c:pt idx="9">
                  <c:v>549.82817869415805</c:v>
                </c:pt>
                <c:pt idx="10">
                  <c:v>642.23649414431429</c:v>
                </c:pt>
                <c:pt idx="11">
                  <c:v>337.03409992069788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ind_agr!$M$6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ind_agr!$M$7:$M$18</c:f>
              <c:numCache>
                <c:formatCode>#,##0.00</c:formatCode>
                <c:ptCount val="12"/>
                <c:pt idx="0">
                  <c:v>543.90054390054388</c:v>
                </c:pt>
                <c:pt idx="1">
                  <c:v>487.53047065441592</c:v>
                </c:pt>
                <c:pt idx="2">
                  <c:v>615.11423550087875</c:v>
                </c:pt>
                <c:pt idx="3">
                  <c:v>578.59209257473481</c:v>
                </c:pt>
                <c:pt idx="4">
                  <c:v>585.37978298115365</c:v>
                </c:pt>
                <c:pt idx="5">
                  <c:v>509.99865789826868</c:v>
                </c:pt>
                <c:pt idx="6">
                  <c:v>529.94170641229459</c:v>
                </c:pt>
                <c:pt idx="7">
                  <c:v>456.55968846515373</c:v>
                </c:pt>
                <c:pt idx="8">
                  <c:v>465.11627906976742</c:v>
                </c:pt>
                <c:pt idx="9">
                  <c:v>507.34779566130163</c:v>
                </c:pt>
                <c:pt idx="10">
                  <c:v>400.91638029782359</c:v>
                </c:pt>
                <c:pt idx="11">
                  <c:v>338.30845771144277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ind_agr!$N$6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ind_agr!$N$7:$N$18</c:f>
              <c:numCache>
                <c:formatCode>#,##0.00</c:formatCode>
                <c:ptCount val="12"/>
                <c:pt idx="0">
                  <c:v>595.45290508841572</c:v>
                </c:pt>
                <c:pt idx="1">
                  <c:v>406.57592363443518</c:v>
                </c:pt>
                <c:pt idx="2">
                  <c:v>503.60919926137319</c:v>
                </c:pt>
                <c:pt idx="3">
                  <c:v>405.97596622279963</c:v>
                </c:pt>
                <c:pt idx="4">
                  <c:v>472.06923682140047</c:v>
                </c:pt>
                <c:pt idx="5">
                  <c:v>478.17368502236621</c:v>
                </c:pt>
                <c:pt idx="6">
                  <c:v>518.21608040201011</c:v>
                </c:pt>
                <c:pt idx="7">
                  <c:v>509.0236001850995</c:v>
                </c:pt>
                <c:pt idx="8">
                  <c:v>674.48209410631125</c:v>
                </c:pt>
                <c:pt idx="9">
                  <c:v>655.73770491803282</c:v>
                </c:pt>
                <c:pt idx="10">
                  <c:v>574.012871803792</c:v>
                </c:pt>
                <c:pt idx="11">
                  <c:v>308.41799709724239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ind_agr!$O$6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ind_agr!$O$7:$O$18</c:f>
              <c:numCache>
                <c:formatCode>#,##0.00</c:formatCode>
                <c:ptCount val="12"/>
                <c:pt idx="0">
                  <c:v>250.85110195305501</c:v>
                </c:pt>
                <c:pt idx="1">
                  <c:v>555.94162612925641</c:v>
                </c:pt>
                <c:pt idx="2">
                  <c:v>275.81451473883811</c:v>
                </c:pt>
                <c:pt idx="3">
                  <c:v>236.2470469119136</c:v>
                </c:pt>
                <c:pt idx="4">
                  <c:v>341.29692832764505</c:v>
                </c:pt>
                <c:pt idx="5">
                  <c:v>343.24942791762015</c:v>
                </c:pt>
                <c:pt idx="6">
                  <c:v>491.23956115932538</c:v>
                </c:pt>
                <c:pt idx="7">
                  <c:v>519.60321209258382</c:v>
                </c:pt>
                <c:pt idx="8">
                  <c:v>463.80652642040747</c:v>
                </c:pt>
                <c:pt idx="9">
                  <c:v>448.35316433867911</c:v>
                </c:pt>
                <c:pt idx="10">
                  <c:v>437.29228616407204</c:v>
                </c:pt>
                <c:pt idx="11">
                  <c:v>407.15170826694992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14-400E-AF2E-BB0D588BDDBA}"/>
            </c:ext>
          </c:extLst>
        </c:ser>
        <c:ser>
          <c:idx val="9"/>
          <c:order val="9"/>
          <c:tx>
            <c:strRef>
              <c:f>ind_agr!$P$6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ind_agr!$P$7:$P$18</c:f>
              <c:numCache>
                <c:formatCode>#,##0.00</c:formatCode>
                <c:ptCount val="12"/>
                <c:pt idx="0">
                  <c:v>407.00760927269511</c:v>
                </c:pt>
                <c:pt idx="1">
                  <c:v>371.80730682185578</c:v>
                </c:pt>
                <c:pt idx="2">
                  <c:v>506.07287449392715</c:v>
                </c:pt>
                <c:pt idx="3">
                  <c:v>389.28682653379008</c:v>
                </c:pt>
                <c:pt idx="4">
                  <c:v>482.04011817757737</c:v>
                </c:pt>
                <c:pt idx="5">
                  <c:v>484.98122653316648</c:v>
                </c:pt>
                <c:pt idx="6">
                  <c:v>312.89111389236547</c:v>
                </c:pt>
                <c:pt idx="7">
                  <c:v>334.70257112429636</c:v>
                </c:pt>
                <c:pt idx="8">
                  <c:v>520.99778970634668</c:v>
                </c:pt>
                <c:pt idx="9">
                  <c:v>560.87099967007589</c:v>
                </c:pt>
                <c:pt idx="10">
                  <c:v>377.16440939482254</c:v>
                </c:pt>
                <c:pt idx="11">
                  <c:v>409.8360655737705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2B-4DBB-A156-439398AB0CE8}"/>
            </c:ext>
          </c:extLst>
        </c:ser>
        <c:ser>
          <c:idx val="10"/>
          <c:order val="10"/>
          <c:tx>
            <c:strRef>
              <c:f>ind_agr!$Q$6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ind_agr!$Q$7:$Q$18</c:f>
              <c:numCache>
                <c:formatCode>#,##0.00</c:formatCode>
                <c:ptCount val="12"/>
                <c:pt idx="0">
                  <c:v>263.20407088962975</c:v>
                </c:pt>
                <c:pt idx="1">
                  <c:v>399.55250119865752</c:v>
                </c:pt>
                <c:pt idx="2">
                  <c:v>559.37350167812053</c:v>
                </c:pt>
                <c:pt idx="3">
                  <c:v>239.73150071919451</c:v>
                </c:pt>
                <c:pt idx="4">
                  <c:v>463.48090139044268</c:v>
                </c:pt>
                <c:pt idx="5">
                  <c:v>383.57040115071118</c:v>
                </c:pt>
                <c:pt idx="6">
                  <c:v>495.44510148633532</c:v>
                </c:pt>
                <c:pt idx="7">
                  <c:v>388.55528081949842</c:v>
                </c:pt>
                <c:pt idx="8">
                  <c:v>335.57046979865771</c:v>
                </c:pt>
                <c:pt idx="9">
                  <c:v>512.18650653479335</c:v>
                </c:pt>
                <c:pt idx="10">
                  <c:v>441.54009184033913</c:v>
                </c:pt>
                <c:pt idx="11">
                  <c:v>406.21688449311199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87-4980-8AD4-1DFDE07B1010}"/>
            </c:ext>
          </c:extLst>
        </c:ser>
        <c:ser>
          <c:idx val="11"/>
          <c:order val="11"/>
          <c:tx>
            <c:strRef>
              <c:f>ind_agr!$R$6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ind_agr!$R$7:$R$18</c:f>
              <c:numCache>
                <c:formatCode>#,##0.00</c:formatCode>
                <c:ptCount val="12"/>
                <c:pt idx="0">
                  <c:v>404.00491832074476</c:v>
                </c:pt>
                <c:pt idx="1">
                  <c:v>500.08622176237282</c:v>
                </c:pt>
                <c:pt idx="2">
                  <c:v>756.93860386879726</c:v>
                </c:pt>
                <c:pt idx="3">
                  <c:v>485.98736432852746</c:v>
                </c:pt>
                <c:pt idx="4">
                  <c:v>409.44881889763781</c:v>
                </c:pt>
                <c:pt idx="5">
                  <c:v>409.44881889763781</c:v>
                </c:pt>
                <c:pt idx="6">
                  <c:v>413.22314049586777</c:v>
                </c:pt>
                <c:pt idx="7">
                  <c:v>397.91857973676156</c:v>
                </c:pt>
                <c:pt idx="8">
                  <c:v>448.35602789770843</c:v>
                </c:pt>
                <c:pt idx="9">
                  <c:v>431.77892918825563</c:v>
                </c:pt>
                <c:pt idx="10">
                  <c:v>414.50777202072538</c:v>
                </c:pt>
                <c:pt idx="11">
                  <c:v>406.00176522506621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87-4980-8AD4-1DFDE07B1010}"/>
            </c:ext>
          </c:extLst>
        </c:ser>
        <c:ser>
          <c:idx val="12"/>
          <c:order val="12"/>
          <c:tx>
            <c:strRef>
              <c:f>ind_agr!$S$6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ind_agr!$C$7:$C$18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ind_agr!$S$7:$S$18</c:f>
              <c:numCache>
                <c:formatCode>#,##0.00</c:formatCode>
                <c:ptCount val="12"/>
                <c:pt idx="0">
                  <c:v>319.14893617021278</c:v>
                </c:pt>
                <c:pt idx="1">
                  <c:v>445.81618655692728</c:v>
                </c:pt>
                <c:pt idx="2">
                  <c:v>331.95020746887968</c:v>
                </c:pt>
                <c:pt idx="3">
                  <c:v>396.32213062777424</c:v>
                </c:pt>
                <c:pt idx="4">
                  <c:v>468.0917459822125</c:v>
                </c:pt>
                <c:pt idx="5">
                  <c:v>277.82065133508257</c:v>
                </c:pt>
                <c:pt idx="6">
                  <c:v>466.41791044776119</c:v>
                </c:pt>
                <c:pt idx="7">
                  <c:v>451.73919590423128</c:v>
                </c:pt>
                <c:pt idx="8">
                  <c:v>393.20541050644857</c:v>
                </c:pt>
                <c:pt idx="9">
                  <c:v>344.43168771526979</c:v>
                </c:pt>
                <c:pt idx="10">
                  <c:v>371.18272313143245</c:v>
                </c:pt>
                <c:pt idx="11">
                  <c:v>315.12605042016804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B7-4F48-9520-246613B7C12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AGRICULTURA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ind_agr!$G$6:$S$6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ind_agr!$G$20:$S$20</c:f>
              <c:numCache>
                <c:formatCode>#,##0.00</c:formatCode>
                <c:ptCount val="13"/>
                <c:pt idx="0">
                  <c:v>467.53083877453719</c:v>
                </c:pt>
                <c:pt idx="1">
                  <c:v>447.23302900143085</c:v>
                </c:pt>
                <c:pt idx="2">
                  <c:v>461.43934405172553</c:v>
                </c:pt>
                <c:pt idx="3">
                  <c:v>460.17388983668297</c:v>
                </c:pt>
                <c:pt idx="4">
                  <c:v>419.64172262933113</c:v>
                </c:pt>
                <c:pt idx="5">
                  <c:v>451.95480686303927</c:v>
                </c:pt>
                <c:pt idx="6">
                  <c:v>501.55884092731503</c:v>
                </c:pt>
                <c:pt idx="7">
                  <c:v>508.47893871360657</c:v>
                </c:pt>
                <c:pt idx="8">
                  <c:v>397.57059203502882</c:v>
                </c:pt>
                <c:pt idx="9">
                  <c:v>429.80490926622412</c:v>
                </c:pt>
                <c:pt idx="10">
                  <c:v>407.36893433329101</c:v>
                </c:pt>
                <c:pt idx="11">
                  <c:v>456.47508005334197</c:v>
                </c:pt>
                <c:pt idx="12">
                  <c:v>381.77106968886665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INDÚSTRIA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ind!$G$7:$G$18</c:f>
              <c:numCache>
                <c:formatCode>#,##0</c:formatCode>
                <c:ptCount val="12"/>
                <c:pt idx="0">
                  <c:v>118</c:v>
                </c:pt>
                <c:pt idx="1">
                  <c:v>98</c:v>
                </c:pt>
                <c:pt idx="2">
                  <c:v>112</c:v>
                </c:pt>
                <c:pt idx="3">
                  <c:v>97</c:v>
                </c:pt>
                <c:pt idx="4">
                  <c:v>140</c:v>
                </c:pt>
                <c:pt idx="5">
                  <c:v>126</c:v>
                </c:pt>
                <c:pt idx="6">
                  <c:v>123</c:v>
                </c:pt>
                <c:pt idx="7">
                  <c:v>111</c:v>
                </c:pt>
                <c:pt idx="8">
                  <c:v>98</c:v>
                </c:pt>
                <c:pt idx="9">
                  <c:v>106</c:v>
                </c:pt>
                <c:pt idx="10">
                  <c:v>127</c:v>
                </c:pt>
                <c:pt idx="11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ind!$H$7:$H$18</c:f>
              <c:numCache>
                <c:formatCode>#,##0</c:formatCode>
                <c:ptCount val="12"/>
                <c:pt idx="0">
                  <c:v>103</c:v>
                </c:pt>
                <c:pt idx="1">
                  <c:v>87</c:v>
                </c:pt>
                <c:pt idx="2">
                  <c:v>96</c:v>
                </c:pt>
                <c:pt idx="3">
                  <c:v>101</c:v>
                </c:pt>
                <c:pt idx="4">
                  <c:v>125</c:v>
                </c:pt>
                <c:pt idx="5">
                  <c:v>129</c:v>
                </c:pt>
                <c:pt idx="6">
                  <c:v>130</c:v>
                </c:pt>
                <c:pt idx="7">
                  <c:v>117</c:v>
                </c:pt>
                <c:pt idx="8">
                  <c:v>118</c:v>
                </c:pt>
                <c:pt idx="9">
                  <c:v>127</c:v>
                </c:pt>
                <c:pt idx="10">
                  <c:v>75</c:v>
                </c:pt>
                <c:pt idx="1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ind!$I$7:$I$18</c:f>
              <c:numCache>
                <c:formatCode>#,##0</c:formatCode>
                <c:ptCount val="12"/>
                <c:pt idx="0">
                  <c:v>73</c:v>
                </c:pt>
                <c:pt idx="1">
                  <c:v>100</c:v>
                </c:pt>
                <c:pt idx="2">
                  <c:v>111</c:v>
                </c:pt>
                <c:pt idx="3">
                  <c:v>98</c:v>
                </c:pt>
                <c:pt idx="4">
                  <c:v>137</c:v>
                </c:pt>
                <c:pt idx="5">
                  <c:v>135</c:v>
                </c:pt>
                <c:pt idx="6">
                  <c:v>133</c:v>
                </c:pt>
                <c:pt idx="7">
                  <c:v>98</c:v>
                </c:pt>
                <c:pt idx="8">
                  <c:v>132</c:v>
                </c:pt>
                <c:pt idx="9">
                  <c:v>119</c:v>
                </c:pt>
                <c:pt idx="10">
                  <c:v>102</c:v>
                </c:pt>
                <c:pt idx="1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ind!$J$7:$J$18</c:f>
              <c:numCache>
                <c:formatCode>#,##0</c:formatCode>
                <c:ptCount val="12"/>
                <c:pt idx="0">
                  <c:v>95</c:v>
                </c:pt>
                <c:pt idx="1">
                  <c:v>125</c:v>
                </c:pt>
                <c:pt idx="2">
                  <c:v>141</c:v>
                </c:pt>
                <c:pt idx="3">
                  <c:v>121</c:v>
                </c:pt>
                <c:pt idx="4">
                  <c:v>165</c:v>
                </c:pt>
                <c:pt idx="5">
                  <c:v>139</c:v>
                </c:pt>
                <c:pt idx="6">
                  <c:v>180</c:v>
                </c:pt>
                <c:pt idx="7">
                  <c:v>143</c:v>
                </c:pt>
                <c:pt idx="8">
                  <c:v>119</c:v>
                </c:pt>
                <c:pt idx="9">
                  <c:v>122</c:v>
                </c:pt>
                <c:pt idx="10">
                  <c:v>114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ind!$K$7:$K$18</c:f>
              <c:numCache>
                <c:formatCode>#,##0</c:formatCode>
                <c:ptCount val="12"/>
                <c:pt idx="0">
                  <c:v>113</c:v>
                </c:pt>
                <c:pt idx="1">
                  <c:v>116</c:v>
                </c:pt>
                <c:pt idx="2">
                  <c:v>118</c:v>
                </c:pt>
                <c:pt idx="3">
                  <c:v>143</c:v>
                </c:pt>
                <c:pt idx="4">
                  <c:v>153</c:v>
                </c:pt>
                <c:pt idx="5">
                  <c:v>165</c:v>
                </c:pt>
                <c:pt idx="6">
                  <c:v>136</c:v>
                </c:pt>
                <c:pt idx="7">
                  <c:v>122</c:v>
                </c:pt>
                <c:pt idx="8">
                  <c:v>154</c:v>
                </c:pt>
                <c:pt idx="9">
                  <c:v>108</c:v>
                </c:pt>
                <c:pt idx="10">
                  <c:v>114</c:v>
                </c:pt>
                <c:pt idx="11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ind!$L$7:$L$18</c:f>
              <c:numCache>
                <c:formatCode>#,##0</c:formatCode>
                <c:ptCount val="12"/>
                <c:pt idx="0">
                  <c:v>116</c:v>
                </c:pt>
                <c:pt idx="1">
                  <c:v>153</c:v>
                </c:pt>
                <c:pt idx="2">
                  <c:v>169</c:v>
                </c:pt>
                <c:pt idx="3">
                  <c:v>126</c:v>
                </c:pt>
                <c:pt idx="4">
                  <c:v>191</c:v>
                </c:pt>
                <c:pt idx="5">
                  <c:v>191</c:v>
                </c:pt>
                <c:pt idx="6">
                  <c:v>162</c:v>
                </c:pt>
                <c:pt idx="7">
                  <c:v>139</c:v>
                </c:pt>
                <c:pt idx="8">
                  <c:v>159</c:v>
                </c:pt>
                <c:pt idx="9">
                  <c:v>172</c:v>
                </c:pt>
                <c:pt idx="10">
                  <c:v>115</c:v>
                </c:pt>
                <c:pt idx="1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ind!$M$7:$M$18</c:f>
              <c:numCache>
                <c:formatCode>#,##0</c:formatCode>
                <c:ptCount val="12"/>
                <c:pt idx="0">
                  <c:v>148</c:v>
                </c:pt>
                <c:pt idx="1">
                  <c:v>133</c:v>
                </c:pt>
                <c:pt idx="2">
                  <c:v>136</c:v>
                </c:pt>
                <c:pt idx="3">
                  <c:v>129</c:v>
                </c:pt>
                <c:pt idx="4">
                  <c:v>180</c:v>
                </c:pt>
                <c:pt idx="5">
                  <c:v>189</c:v>
                </c:pt>
                <c:pt idx="6">
                  <c:v>187</c:v>
                </c:pt>
                <c:pt idx="7">
                  <c:v>132</c:v>
                </c:pt>
                <c:pt idx="8">
                  <c:v>162</c:v>
                </c:pt>
                <c:pt idx="9">
                  <c:v>179</c:v>
                </c:pt>
                <c:pt idx="10">
                  <c:v>143</c:v>
                </c:pt>
                <c:pt idx="11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ind!$N$7:$N$18</c:f>
              <c:numCache>
                <c:formatCode>#,##0</c:formatCode>
                <c:ptCount val="12"/>
                <c:pt idx="0">
                  <c:v>143</c:v>
                </c:pt>
                <c:pt idx="1">
                  <c:v>151</c:v>
                </c:pt>
                <c:pt idx="2">
                  <c:v>169</c:v>
                </c:pt>
                <c:pt idx="3">
                  <c:v>128</c:v>
                </c:pt>
                <c:pt idx="4">
                  <c:v>214</c:v>
                </c:pt>
                <c:pt idx="5">
                  <c:v>171</c:v>
                </c:pt>
                <c:pt idx="6">
                  <c:v>211</c:v>
                </c:pt>
                <c:pt idx="7">
                  <c:v>163</c:v>
                </c:pt>
                <c:pt idx="8">
                  <c:v>161</c:v>
                </c:pt>
                <c:pt idx="9">
                  <c:v>178</c:v>
                </c:pt>
                <c:pt idx="10">
                  <c:v>143</c:v>
                </c:pt>
                <c:pt idx="11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ind!$O$7:$O$18</c:f>
              <c:numCache>
                <c:formatCode>#,##0</c:formatCode>
                <c:ptCount val="12"/>
                <c:pt idx="0">
                  <c:v>142</c:v>
                </c:pt>
                <c:pt idx="1">
                  <c:v>152</c:v>
                </c:pt>
                <c:pt idx="2">
                  <c:v>133</c:v>
                </c:pt>
                <c:pt idx="3">
                  <c:v>54</c:v>
                </c:pt>
                <c:pt idx="4">
                  <c:v>140</c:v>
                </c:pt>
                <c:pt idx="5">
                  <c:v>178</c:v>
                </c:pt>
                <c:pt idx="6">
                  <c:v>178</c:v>
                </c:pt>
                <c:pt idx="7">
                  <c:v>133</c:v>
                </c:pt>
                <c:pt idx="8">
                  <c:v>139</c:v>
                </c:pt>
                <c:pt idx="9">
                  <c:v>128</c:v>
                </c:pt>
                <c:pt idx="10">
                  <c:v>143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43-4597-96BA-E3C1A81D5851}"/>
            </c:ext>
          </c:extLst>
        </c:ser>
        <c:ser>
          <c:idx val="9"/>
          <c:order val="9"/>
          <c:tx>
            <c:strRef>
              <c:f>ind!$P$6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ind!$P$7:$P$18</c:f>
              <c:numCache>
                <c:formatCode>#,##0</c:formatCode>
                <c:ptCount val="12"/>
                <c:pt idx="0">
                  <c:v>90</c:v>
                </c:pt>
                <c:pt idx="1">
                  <c:v>133</c:v>
                </c:pt>
                <c:pt idx="2">
                  <c:v>138</c:v>
                </c:pt>
                <c:pt idx="3">
                  <c:v>128</c:v>
                </c:pt>
                <c:pt idx="4">
                  <c:v>157</c:v>
                </c:pt>
                <c:pt idx="5">
                  <c:v>151</c:v>
                </c:pt>
                <c:pt idx="6">
                  <c:v>164</c:v>
                </c:pt>
                <c:pt idx="7">
                  <c:v>136</c:v>
                </c:pt>
                <c:pt idx="8">
                  <c:v>175</c:v>
                </c:pt>
                <c:pt idx="9">
                  <c:v>134</c:v>
                </c:pt>
                <c:pt idx="10">
                  <c:v>164</c:v>
                </c:pt>
                <c:pt idx="11">
                  <c:v>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2C-4472-894C-35C2F31E62E7}"/>
            </c:ext>
          </c:extLst>
        </c:ser>
        <c:ser>
          <c:idx val="10"/>
          <c:order val="10"/>
          <c:tx>
            <c:strRef>
              <c:f>ind!$Q$6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ind!$Q$7:$Q$18</c:f>
              <c:numCache>
                <c:formatCode>0</c:formatCode>
                <c:ptCount val="12"/>
                <c:pt idx="0">
                  <c:v>102</c:v>
                </c:pt>
                <c:pt idx="1">
                  <c:v>126</c:v>
                </c:pt>
                <c:pt idx="2">
                  <c:v>153</c:v>
                </c:pt>
                <c:pt idx="3">
                  <c:v>133</c:v>
                </c:pt>
                <c:pt idx="4">
                  <c:v>199</c:v>
                </c:pt>
                <c:pt idx="5">
                  <c:v>162</c:v>
                </c:pt>
                <c:pt idx="6">
                  <c:v>187</c:v>
                </c:pt>
                <c:pt idx="7">
                  <c:v>150</c:v>
                </c:pt>
                <c:pt idx="8">
                  <c:v>188</c:v>
                </c:pt>
                <c:pt idx="9">
                  <c:v>170</c:v>
                </c:pt>
                <c:pt idx="10">
                  <c:v>158</c:v>
                </c:pt>
                <c:pt idx="11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A-4BC5-8E56-4D7F5516ED34}"/>
            </c:ext>
          </c:extLst>
        </c:ser>
        <c:ser>
          <c:idx val="11"/>
          <c:order val="11"/>
          <c:tx>
            <c:strRef>
              <c:f>ind!$R$6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ind!$R$7:$R$18</c:f>
              <c:numCache>
                <c:formatCode>#,##0</c:formatCode>
                <c:ptCount val="12"/>
                <c:pt idx="0">
                  <c:v>125</c:v>
                </c:pt>
                <c:pt idx="1">
                  <c:v>149</c:v>
                </c:pt>
                <c:pt idx="2">
                  <c:v>170</c:v>
                </c:pt>
                <c:pt idx="3">
                  <c:v>131</c:v>
                </c:pt>
                <c:pt idx="4">
                  <c:v>193</c:v>
                </c:pt>
                <c:pt idx="5">
                  <c:v>203</c:v>
                </c:pt>
                <c:pt idx="6">
                  <c:v>175</c:v>
                </c:pt>
                <c:pt idx="7">
                  <c:v>161</c:v>
                </c:pt>
                <c:pt idx="8">
                  <c:v>191</c:v>
                </c:pt>
                <c:pt idx="9">
                  <c:v>170</c:v>
                </c:pt>
                <c:pt idx="10">
                  <c:v>162</c:v>
                </c:pt>
                <c:pt idx="11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A-4BC5-8E56-4D7F5516ED34}"/>
            </c:ext>
          </c:extLst>
        </c:ser>
        <c:ser>
          <c:idx val="12"/>
          <c:order val="12"/>
          <c:tx>
            <c:strRef>
              <c:f>ind!$S$6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ind!$S$7:$S$18</c:f>
              <c:numCache>
                <c:formatCode>#,##0</c:formatCode>
                <c:ptCount val="12"/>
                <c:pt idx="0">
                  <c:v>147</c:v>
                </c:pt>
                <c:pt idx="1">
                  <c:v>175</c:v>
                </c:pt>
                <c:pt idx="2">
                  <c:v>153</c:v>
                </c:pt>
                <c:pt idx="3">
                  <c:v>150</c:v>
                </c:pt>
                <c:pt idx="4">
                  <c:v>195</c:v>
                </c:pt>
                <c:pt idx="5">
                  <c:v>181</c:v>
                </c:pt>
                <c:pt idx="6">
                  <c:v>213</c:v>
                </c:pt>
                <c:pt idx="7">
                  <c:v>154</c:v>
                </c:pt>
                <c:pt idx="8">
                  <c:v>179</c:v>
                </c:pt>
                <c:pt idx="9">
                  <c:v>194</c:v>
                </c:pt>
                <c:pt idx="10">
                  <c:v>162</c:v>
                </c:pt>
                <c:pt idx="11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69-46DA-80DE-7096AA76B7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INDÚSTRIA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ind!$G$20:$S$20</c:f>
              <c:numCache>
                <c:formatCode>#,##0</c:formatCode>
                <c:ptCount val="13"/>
                <c:pt idx="0">
                  <c:v>1316</c:v>
                </c:pt>
                <c:pt idx="1">
                  <c:v>1282</c:v>
                </c:pt>
                <c:pt idx="2">
                  <c:v>1304</c:v>
                </c:pt>
                <c:pt idx="3">
                  <c:v>1566</c:v>
                </c:pt>
                <c:pt idx="4">
                  <c:v>1522</c:v>
                </c:pt>
                <c:pt idx="5">
                  <c:v>1772</c:v>
                </c:pt>
                <c:pt idx="6">
                  <c:v>1819</c:v>
                </c:pt>
                <c:pt idx="7">
                  <c:v>1973</c:v>
                </c:pt>
                <c:pt idx="8">
                  <c:v>1615</c:v>
                </c:pt>
                <c:pt idx="9">
                  <c:v>1714</c:v>
                </c:pt>
                <c:pt idx="10">
                  <c:v>1818</c:v>
                </c:pt>
                <c:pt idx="11">
                  <c:v>1938</c:v>
                </c:pt>
                <c:pt idx="12">
                  <c:v>1995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INDÚSTRIA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ind_ind!$G$6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ind_ind!$G$7:$G$18</c:f>
              <c:numCache>
                <c:formatCode>#,##0.00</c:formatCode>
                <c:ptCount val="12"/>
                <c:pt idx="0">
                  <c:v>601.79518563851491</c:v>
                </c:pt>
                <c:pt idx="1">
                  <c:v>497.81570659351826</c:v>
                </c:pt>
                <c:pt idx="2">
                  <c:v>559.2450192240475</c:v>
                </c:pt>
                <c:pt idx="3">
                  <c:v>476.1671002896274</c:v>
                </c:pt>
                <c:pt idx="4">
                  <c:v>668.73656556006688</c:v>
                </c:pt>
                <c:pt idx="5">
                  <c:v>593.72349448685327</c:v>
                </c:pt>
                <c:pt idx="6">
                  <c:v>591.94378940276238</c:v>
                </c:pt>
                <c:pt idx="7">
                  <c:v>547.931681311087</c:v>
                </c:pt>
                <c:pt idx="8">
                  <c:v>488.43700159489634</c:v>
                </c:pt>
                <c:pt idx="9">
                  <c:v>542.97715398012497</c:v>
                </c:pt>
                <c:pt idx="10">
                  <c:v>658.57705870151426</c:v>
                </c:pt>
                <c:pt idx="11">
                  <c:v>317.44352150679856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ind_ind!$H$6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ind_ind!$H$7:$H$18</c:f>
              <c:numCache>
                <c:formatCode>#,##0.00</c:formatCode>
                <c:ptCount val="12"/>
                <c:pt idx="0">
                  <c:v>541.19377889869691</c:v>
                </c:pt>
                <c:pt idx="1">
                  <c:v>453.26664582682088</c:v>
                </c:pt>
                <c:pt idx="2">
                  <c:v>496.94585360803399</c:v>
                </c:pt>
                <c:pt idx="3">
                  <c:v>509.27793465106896</c:v>
                </c:pt>
                <c:pt idx="4">
                  <c:v>618.71999208038415</c:v>
                </c:pt>
                <c:pt idx="5">
                  <c:v>636.22016176760701</c:v>
                </c:pt>
                <c:pt idx="6">
                  <c:v>647.44260172319343</c:v>
                </c:pt>
                <c:pt idx="7">
                  <c:v>595.32895741108223</c:v>
                </c:pt>
                <c:pt idx="8">
                  <c:v>611.01905550952779</c:v>
                </c:pt>
                <c:pt idx="9">
                  <c:v>673.59711467062698</c:v>
                </c:pt>
                <c:pt idx="10">
                  <c:v>400.02133447117177</c:v>
                </c:pt>
                <c:pt idx="11">
                  <c:v>404.50420903028316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ind_ind!$I$6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ind_ind!$I$7:$I$18</c:f>
              <c:numCache>
                <c:formatCode>#,##0.00</c:formatCode>
                <c:ptCount val="12"/>
                <c:pt idx="0">
                  <c:v>394.50929528750538</c:v>
                </c:pt>
                <c:pt idx="1">
                  <c:v>531.99978720008517</c:v>
                </c:pt>
                <c:pt idx="2">
                  <c:v>578.03468208092488</c:v>
                </c:pt>
                <c:pt idx="3">
                  <c:v>498.47405900305188</c:v>
                </c:pt>
                <c:pt idx="4">
                  <c:v>678.41933247499253</c:v>
                </c:pt>
                <c:pt idx="5">
                  <c:v>669.44361797084196</c:v>
                </c:pt>
                <c:pt idx="6">
                  <c:v>665.0332516625831</c:v>
                </c:pt>
                <c:pt idx="7">
                  <c:v>498.60086491986772</c:v>
                </c:pt>
                <c:pt idx="8">
                  <c:v>675.39909946786736</c:v>
                </c:pt>
                <c:pt idx="9">
                  <c:v>617.41205769430326</c:v>
                </c:pt>
                <c:pt idx="10">
                  <c:v>532.08137715179964</c:v>
                </c:pt>
                <c:pt idx="11">
                  <c:v>351.45641407955696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ind_ind!$J$6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ind_ind!$J$7:$J$18</c:f>
              <c:numCache>
                <c:formatCode>#,##0.00</c:formatCode>
                <c:ptCount val="12"/>
                <c:pt idx="0">
                  <c:v>495.10110485720242</c:v>
                </c:pt>
                <c:pt idx="1">
                  <c:v>639.25539531553648</c:v>
                </c:pt>
                <c:pt idx="2">
                  <c:v>698.71159563924675</c:v>
                </c:pt>
                <c:pt idx="3">
                  <c:v>583.94865112687614</c:v>
                </c:pt>
                <c:pt idx="4">
                  <c:v>778.66918357715906</c:v>
                </c:pt>
                <c:pt idx="5">
                  <c:v>658.42451802377911</c:v>
                </c:pt>
                <c:pt idx="6">
                  <c:v>861.90384983719593</c:v>
                </c:pt>
                <c:pt idx="7">
                  <c:v>699.77978957670666</c:v>
                </c:pt>
                <c:pt idx="8">
                  <c:v>586.61145617667353</c:v>
                </c:pt>
                <c:pt idx="9">
                  <c:v>602.14204629583935</c:v>
                </c:pt>
                <c:pt idx="10">
                  <c:v>574.24944589965742</c:v>
                </c:pt>
                <c:pt idx="11">
                  <c:v>519.50697769175918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ind_ind!$K$6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ind_ind!$K$7:$K$18</c:f>
              <c:numCache>
                <c:formatCode>#,##0.00</c:formatCode>
                <c:ptCount val="12"/>
                <c:pt idx="0">
                  <c:v>561.21182021355844</c:v>
                </c:pt>
                <c:pt idx="1">
                  <c:v>565.88126250060975</c:v>
                </c:pt>
                <c:pt idx="2">
                  <c:v>566.02868518252023</c:v>
                </c:pt>
                <c:pt idx="3">
                  <c:v>662.43572520498446</c:v>
                </c:pt>
                <c:pt idx="4">
                  <c:v>694.00344733738552</c:v>
                </c:pt>
                <c:pt idx="5">
                  <c:v>747.21492618422246</c:v>
                </c:pt>
                <c:pt idx="6">
                  <c:v>619.11048390767974</c:v>
                </c:pt>
                <c:pt idx="7">
                  <c:v>569.80056980056975</c:v>
                </c:pt>
                <c:pt idx="8">
                  <c:v>724.70588235294122</c:v>
                </c:pt>
                <c:pt idx="9">
                  <c:v>513.08850776758993</c:v>
                </c:pt>
                <c:pt idx="10">
                  <c:v>545.55895865237369</c:v>
                </c:pt>
                <c:pt idx="11">
                  <c:v>386.5107739878249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ind_ind!$L$6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ind_ind!$L$7:$L$18</c:f>
              <c:numCache>
                <c:formatCode>#,##0.00</c:formatCode>
                <c:ptCount val="12"/>
                <c:pt idx="0">
                  <c:v>554.20190148583436</c:v>
                </c:pt>
                <c:pt idx="1">
                  <c:v>713.51956349391412</c:v>
                </c:pt>
                <c:pt idx="2">
                  <c:v>772.60674773703943</c:v>
                </c:pt>
                <c:pt idx="3">
                  <c:v>557.59614108067444</c:v>
                </c:pt>
                <c:pt idx="4">
                  <c:v>836.32542254137843</c:v>
                </c:pt>
                <c:pt idx="5">
                  <c:v>835.70334718879894</c:v>
                </c:pt>
                <c:pt idx="6">
                  <c:v>714.03385049365306</c:v>
                </c:pt>
                <c:pt idx="7">
                  <c:v>624.10201149425291</c:v>
                </c:pt>
                <c:pt idx="8">
                  <c:v>715.79705577814798</c:v>
                </c:pt>
                <c:pt idx="9">
                  <c:v>784.85055897786901</c:v>
                </c:pt>
                <c:pt idx="10">
                  <c:v>529.75861433572879</c:v>
                </c:pt>
                <c:pt idx="11">
                  <c:v>368.90030352556619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ind_ind!$M$6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ind_ind!$M$7:$M$18</c:f>
              <c:numCache>
                <c:formatCode>#,##0.00</c:formatCode>
                <c:ptCount val="12"/>
                <c:pt idx="0">
                  <c:v>681.18009849496013</c:v>
                </c:pt>
                <c:pt idx="1">
                  <c:v>599.72043107724221</c:v>
                </c:pt>
                <c:pt idx="2">
                  <c:v>600.36198296031432</c:v>
                </c:pt>
                <c:pt idx="3">
                  <c:v>554.86257473439719</c:v>
                </c:pt>
                <c:pt idx="4">
                  <c:v>760.77768385460695</c:v>
                </c:pt>
                <c:pt idx="5">
                  <c:v>799.93228086511192</c:v>
                </c:pt>
                <c:pt idx="6">
                  <c:v>802.85076421088786</c:v>
                </c:pt>
                <c:pt idx="7">
                  <c:v>579.96485061511419</c:v>
                </c:pt>
                <c:pt idx="8">
                  <c:v>704.43970952732968</c:v>
                </c:pt>
                <c:pt idx="9">
                  <c:v>800.10727695333458</c:v>
                </c:pt>
                <c:pt idx="10">
                  <c:v>644.72497745716862</c:v>
                </c:pt>
                <c:pt idx="11">
                  <c:v>460.3463992707384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ind_ind!$N$6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ind_ind!$N$7:$N$18</c:f>
              <c:numCache>
                <c:formatCode>#,##0.00</c:formatCode>
                <c:ptCount val="12"/>
                <c:pt idx="0">
                  <c:v>512.61829652996846</c:v>
                </c:pt>
                <c:pt idx="1">
                  <c:v>534.34304115503028</c:v>
                </c:pt>
                <c:pt idx="2">
                  <c:v>581.99600523452034</c:v>
                </c:pt>
                <c:pt idx="3">
                  <c:v>432.79797125950972</c:v>
                </c:pt>
                <c:pt idx="4">
                  <c:v>714.40494074444996</c:v>
                </c:pt>
                <c:pt idx="5">
                  <c:v>568.61636684068765</c:v>
                </c:pt>
                <c:pt idx="6">
                  <c:v>710.1746827774225</c:v>
                </c:pt>
                <c:pt idx="7">
                  <c:v>556.06727390577555</c:v>
                </c:pt>
                <c:pt idx="8">
                  <c:v>554.0642852226581</c:v>
                </c:pt>
                <c:pt idx="9">
                  <c:v>628.08750882145375</c:v>
                </c:pt>
                <c:pt idx="10">
                  <c:v>502.05385668644453</c:v>
                </c:pt>
                <c:pt idx="11">
                  <c:v>504.29184549356222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ind_ind!$O$6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ind_ind!$O$7:$O$18</c:f>
              <c:numCache>
                <c:formatCode>#,##0.00</c:formatCode>
                <c:ptCount val="12"/>
                <c:pt idx="0">
                  <c:v>504.5121864563348</c:v>
                </c:pt>
                <c:pt idx="1">
                  <c:v>529.08211215148458</c:v>
                </c:pt>
                <c:pt idx="2">
                  <c:v>478.67554435846682</c:v>
                </c:pt>
                <c:pt idx="3">
                  <c:v>195.65926301677598</c:v>
                </c:pt>
                <c:pt idx="4">
                  <c:v>500.58998104909358</c:v>
                </c:pt>
                <c:pt idx="5">
                  <c:v>630.82538894992376</c:v>
                </c:pt>
                <c:pt idx="6">
                  <c:v>631.74332765474162</c:v>
                </c:pt>
                <c:pt idx="7">
                  <c:v>473.39384232069762</c:v>
                </c:pt>
                <c:pt idx="8">
                  <c:v>500.72046109510086</c:v>
                </c:pt>
                <c:pt idx="9">
                  <c:v>466.8636247583616</c:v>
                </c:pt>
                <c:pt idx="10">
                  <c:v>529.64924626838035</c:v>
                </c:pt>
                <c:pt idx="11">
                  <c:v>355.40591096146653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10-4C2A-813A-8E3B22EB67C9}"/>
            </c:ext>
          </c:extLst>
        </c:ser>
        <c:ser>
          <c:idx val="9"/>
          <c:order val="9"/>
          <c:tx>
            <c:strRef>
              <c:f>ind_ind!$P$6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ind_ind!$P$7:$P$18</c:f>
              <c:numCache>
                <c:formatCode>#,##0.00</c:formatCode>
                <c:ptCount val="12"/>
                <c:pt idx="0">
                  <c:v>336.56183388803709</c:v>
                </c:pt>
                <c:pt idx="1">
                  <c:v>493.57975209678614</c:v>
                </c:pt>
                <c:pt idx="2">
                  <c:v>510.50606688369339</c:v>
                </c:pt>
                <c:pt idx="3">
                  <c:v>468.45264236568585</c:v>
                </c:pt>
                <c:pt idx="4">
                  <c:v>563.79502280317445</c:v>
                </c:pt>
                <c:pt idx="5">
                  <c:v>532.4025104012411</c:v>
                </c:pt>
                <c:pt idx="6">
                  <c:v>572.1262864120007</c:v>
                </c:pt>
                <c:pt idx="7">
                  <c:v>482.61178140525197</c:v>
                </c:pt>
                <c:pt idx="8">
                  <c:v>623.24156843192418</c:v>
                </c:pt>
                <c:pt idx="9">
                  <c:v>475.41332576456398</c:v>
                </c:pt>
                <c:pt idx="10">
                  <c:v>590.54409275863316</c:v>
                </c:pt>
                <c:pt idx="11">
                  <c:v>527.27938484071774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7F-44B7-B181-112B69F70B9D}"/>
            </c:ext>
          </c:extLst>
        </c:ser>
        <c:ser>
          <c:idx val="10"/>
          <c:order val="10"/>
          <c:tx>
            <c:strRef>
              <c:f>ind_ind!$Q$6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ind_ind!$Q$7:$Q$18</c:f>
              <c:numCache>
                <c:formatCode>#,##0.00</c:formatCode>
                <c:ptCount val="12"/>
                <c:pt idx="0">
                  <c:v>347.2340425531915</c:v>
                </c:pt>
                <c:pt idx="1">
                  <c:v>428.93617021276594</c:v>
                </c:pt>
                <c:pt idx="2">
                  <c:v>520.85106382978722</c:v>
                </c:pt>
                <c:pt idx="3">
                  <c:v>452.7659574468085</c:v>
                </c:pt>
                <c:pt idx="4">
                  <c:v>677.44680851063833</c:v>
                </c:pt>
                <c:pt idx="5">
                  <c:v>551.48936170212767</c:v>
                </c:pt>
                <c:pt idx="6">
                  <c:v>636.59574468085111</c:v>
                </c:pt>
                <c:pt idx="7">
                  <c:v>510.63829787234044</c:v>
                </c:pt>
                <c:pt idx="8">
                  <c:v>657.43460623863473</c:v>
                </c:pt>
                <c:pt idx="9">
                  <c:v>594.48873968387193</c:v>
                </c:pt>
                <c:pt idx="10">
                  <c:v>552.52482864736328</c:v>
                </c:pt>
                <c:pt idx="11">
                  <c:v>314.72933277381452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79-4482-BEC3-29C8F2C495DC}"/>
            </c:ext>
          </c:extLst>
        </c:ser>
        <c:ser>
          <c:idx val="11"/>
          <c:order val="11"/>
          <c:tx>
            <c:strRef>
              <c:f>ind_ind!$R$6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ind_ind!$R$7:$R$18</c:f>
              <c:numCache>
                <c:formatCode>#,##0.00</c:formatCode>
                <c:ptCount val="12"/>
                <c:pt idx="0">
                  <c:v>434.25395171096056</c:v>
                </c:pt>
                <c:pt idx="1">
                  <c:v>510.27397260273972</c:v>
                </c:pt>
                <c:pt idx="2">
                  <c:v>572.15939687668288</c:v>
                </c:pt>
                <c:pt idx="3">
                  <c:v>427.96471741261024</c:v>
                </c:pt>
                <c:pt idx="4">
                  <c:v>627.23431914202149</c:v>
                </c:pt>
                <c:pt idx="5">
                  <c:v>663.29031204051626</c:v>
                </c:pt>
                <c:pt idx="6">
                  <c:v>579.18252523580998</c:v>
                </c:pt>
                <c:pt idx="7">
                  <c:v>532.84792321694522</c:v>
                </c:pt>
                <c:pt idx="8">
                  <c:v>643.03269030064303</c:v>
                </c:pt>
                <c:pt idx="9">
                  <c:v>577.445652173913</c:v>
                </c:pt>
                <c:pt idx="10">
                  <c:v>553.71364117988855</c:v>
                </c:pt>
                <c:pt idx="11">
                  <c:v>369.14242745325907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79-4482-BEC3-29C8F2C495DC}"/>
            </c:ext>
          </c:extLst>
        </c:ser>
        <c:ser>
          <c:idx val="12"/>
          <c:order val="12"/>
          <c:tx>
            <c:strRef>
              <c:f>ind_ind!$S$6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ind_ind!$C$7:$C$18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ind_ind!$S$7:$S$18</c:f>
              <c:numCache>
                <c:formatCode>#,##0.00</c:formatCode>
                <c:ptCount val="12"/>
                <c:pt idx="0">
                  <c:v>501.09080992637035</c:v>
                </c:pt>
                <c:pt idx="1">
                  <c:v>588.13644765585616</c:v>
                </c:pt>
                <c:pt idx="2">
                  <c:v>502.82634415669776</c:v>
                </c:pt>
                <c:pt idx="3">
                  <c:v>483.77733341933822</c:v>
                </c:pt>
                <c:pt idx="4">
                  <c:v>624.33964076457596</c:v>
                </c:pt>
                <c:pt idx="5">
                  <c:v>576.13954672778198</c:v>
                </c:pt>
                <c:pt idx="6">
                  <c:v>680.09834285896738</c:v>
                </c:pt>
                <c:pt idx="7">
                  <c:v>493.70050972974707</c:v>
                </c:pt>
                <c:pt idx="8">
                  <c:v>582.79611903366538</c:v>
                </c:pt>
                <c:pt idx="9">
                  <c:v>645.26858473307834</c:v>
                </c:pt>
                <c:pt idx="10">
                  <c:v>537.72363660503868</c:v>
                </c:pt>
                <c:pt idx="11">
                  <c:v>309.45173225697948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3F-488E-A2A0-79E2FE93D51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86872020535392"/>
          <c:y val="7.63682102064112E-2"/>
          <c:w val="7.7330399706637326E-2"/>
          <c:h val="0.810254978515497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 sz="11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PER PERÍODE DE L'ÍNDEX D'ACCIDENTALITAT A BALEARS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6000254653945536E-2"/>
          <c:y val="0.1910733364211826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IND_TOTAL!$F$5:$R$5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IND_TOTAL!$F$19:$R$19</c:f>
              <c:numCache>
                <c:formatCode>#,##0.00</c:formatCode>
                <c:ptCount val="13"/>
                <c:pt idx="0">
                  <c:v>319.38682907591357</c:v>
                </c:pt>
                <c:pt idx="1">
                  <c:v>333.91331503891615</c:v>
                </c:pt>
                <c:pt idx="2">
                  <c:v>357.18175256482374</c:v>
                </c:pt>
                <c:pt idx="3">
                  <c:v>372.7180351963512</c:v>
                </c:pt>
                <c:pt idx="4">
                  <c:v>397.16088852720924</c:v>
                </c:pt>
                <c:pt idx="5">
                  <c:v>408.94266516584003</c:v>
                </c:pt>
                <c:pt idx="6">
                  <c:v>405.04624668723977</c:v>
                </c:pt>
                <c:pt idx="7">
                  <c:v>355.82319629905959</c:v>
                </c:pt>
                <c:pt idx="8">
                  <c:v>241.60782228547899</c:v>
                </c:pt>
                <c:pt idx="9">
                  <c:v>297.75441916752698</c:v>
                </c:pt>
                <c:pt idx="10">
                  <c:v>392.55298256083501</c:v>
                </c:pt>
                <c:pt idx="11">
                  <c:v>354.17763184389338</c:v>
                </c:pt>
                <c:pt idx="12">
                  <c:v>323.21828935074456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INDÚSTRIA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ind_ind!$G$6:$S$6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ind_ind!$G$20:$S$20</c:f>
              <c:numCache>
                <c:formatCode>#,##0.00</c:formatCode>
                <c:ptCount val="13"/>
                <c:pt idx="0">
                  <c:v>545.39943985748425</c:v>
                </c:pt>
                <c:pt idx="1">
                  <c:v>548.96146997070821</c:v>
                </c:pt>
                <c:pt idx="2">
                  <c:v>557.57198658278173</c:v>
                </c:pt>
                <c:pt idx="3">
                  <c:v>641.52533450146927</c:v>
                </c:pt>
                <c:pt idx="4">
                  <c:v>596.29592025768841</c:v>
                </c:pt>
                <c:pt idx="5">
                  <c:v>667.28295984440479</c:v>
                </c:pt>
                <c:pt idx="6">
                  <c:v>665.77241916843388</c:v>
                </c:pt>
                <c:pt idx="7">
                  <c:v>566.62633955595686</c:v>
                </c:pt>
                <c:pt idx="8">
                  <c:v>483.09340742006901</c:v>
                </c:pt>
                <c:pt idx="9">
                  <c:v>514.70952233764262</c:v>
                </c:pt>
                <c:pt idx="10">
                  <c:v>520.42791284601628</c:v>
                </c:pt>
                <c:pt idx="11">
                  <c:v>540.87846077883239</c:v>
                </c:pt>
                <c:pt idx="12">
                  <c:v>543.77908732234141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CONSTRUCCIÓ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cons!$G$6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cons!$G$7:$G$18</c:f>
              <c:numCache>
                <c:formatCode>#,##0</c:formatCode>
                <c:ptCount val="12"/>
                <c:pt idx="0">
                  <c:v>151</c:v>
                </c:pt>
                <c:pt idx="1">
                  <c:v>196</c:v>
                </c:pt>
                <c:pt idx="2">
                  <c:v>193</c:v>
                </c:pt>
                <c:pt idx="3">
                  <c:v>147</c:v>
                </c:pt>
                <c:pt idx="4">
                  <c:v>184</c:v>
                </c:pt>
                <c:pt idx="5">
                  <c:v>154</c:v>
                </c:pt>
                <c:pt idx="6">
                  <c:v>142</c:v>
                </c:pt>
                <c:pt idx="7">
                  <c:v>110</c:v>
                </c:pt>
                <c:pt idx="8">
                  <c:v>115</c:v>
                </c:pt>
                <c:pt idx="9">
                  <c:v>132</c:v>
                </c:pt>
                <c:pt idx="10">
                  <c:v>124</c:v>
                </c:pt>
                <c:pt idx="11">
                  <c:v>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cons!$H$6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cons!$H$7:$H$18</c:f>
              <c:numCache>
                <c:formatCode>#,##0</c:formatCode>
                <c:ptCount val="12"/>
                <c:pt idx="0">
                  <c:v>153</c:v>
                </c:pt>
                <c:pt idx="1">
                  <c:v>154</c:v>
                </c:pt>
                <c:pt idx="2">
                  <c:v>152</c:v>
                </c:pt>
                <c:pt idx="3">
                  <c:v>178</c:v>
                </c:pt>
                <c:pt idx="4">
                  <c:v>182</c:v>
                </c:pt>
                <c:pt idx="5">
                  <c:v>166</c:v>
                </c:pt>
                <c:pt idx="6">
                  <c:v>164</c:v>
                </c:pt>
                <c:pt idx="7">
                  <c:v>94</c:v>
                </c:pt>
                <c:pt idx="8">
                  <c:v>125</c:v>
                </c:pt>
                <c:pt idx="9">
                  <c:v>167</c:v>
                </c:pt>
                <c:pt idx="10">
                  <c:v>129</c:v>
                </c:pt>
                <c:pt idx="11">
                  <c:v>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cons!$I$6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cons!$I$7:$I$18</c:f>
              <c:numCache>
                <c:formatCode>#,##0</c:formatCode>
                <c:ptCount val="12"/>
                <c:pt idx="0">
                  <c:v>150</c:v>
                </c:pt>
                <c:pt idx="1">
                  <c:v>170</c:v>
                </c:pt>
                <c:pt idx="2">
                  <c:v>226</c:v>
                </c:pt>
                <c:pt idx="3">
                  <c:v>191</c:v>
                </c:pt>
                <c:pt idx="4">
                  <c:v>179</c:v>
                </c:pt>
                <c:pt idx="5">
                  <c:v>205</c:v>
                </c:pt>
                <c:pt idx="6">
                  <c:v>190</c:v>
                </c:pt>
                <c:pt idx="7">
                  <c:v>114</c:v>
                </c:pt>
                <c:pt idx="8">
                  <c:v>139</c:v>
                </c:pt>
                <c:pt idx="9">
                  <c:v>166</c:v>
                </c:pt>
                <c:pt idx="10">
                  <c:v>169</c:v>
                </c:pt>
                <c:pt idx="11">
                  <c:v>151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cons!$J$6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cons!$J$7:$J$18</c:f>
              <c:numCache>
                <c:formatCode>#,##0</c:formatCode>
                <c:ptCount val="12"/>
                <c:pt idx="0">
                  <c:v>183</c:v>
                </c:pt>
                <c:pt idx="1">
                  <c:v>249</c:v>
                </c:pt>
                <c:pt idx="2">
                  <c:v>297</c:v>
                </c:pt>
                <c:pt idx="3">
                  <c:v>254</c:v>
                </c:pt>
                <c:pt idx="4">
                  <c:v>248</c:v>
                </c:pt>
                <c:pt idx="5">
                  <c:v>272</c:v>
                </c:pt>
                <c:pt idx="6">
                  <c:v>252</c:v>
                </c:pt>
                <c:pt idx="7">
                  <c:v>165</c:v>
                </c:pt>
                <c:pt idx="8">
                  <c:v>202</c:v>
                </c:pt>
                <c:pt idx="9">
                  <c:v>184</c:v>
                </c:pt>
                <c:pt idx="10">
                  <c:v>210</c:v>
                </c:pt>
                <c:pt idx="11">
                  <c:v>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cons!$K$6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cons!$K$7:$K$18</c:f>
              <c:numCache>
                <c:formatCode>#,##0</c:formatCode>
                <c:ptCount val="12"/>
                <c:pt idx="0">
                  <c:v>201</c:v>
                </c:pt>
                <c:pt idx="1">
                  <c:v>279</c:v>
                </c:pt>
                <c:pt idx="2">
                  <c:v>275</c:v>
                </c:pt>
                <c:pt idx="3">
                  <c:v>335</c:v>
                </c:pt>
                <c:pt idx="4">
                  <c:v>318</c:v>
                </c:pt>
                <c:pt idx="5">
                  <c:v>266</c:v>
                </c:pt>
                <c:pt idx="6">
                  <c:v>260</c:v>
                </c:pt>
                <c:pt idx="7">
                  <c:v>200</c:v>
                </c:pt>
                <c:pt idx="8">
                  <c:v>255</c:v>
                </c:pt>
                <c:pt idx="9">
                  <c:v>235</c:v>
                </c:pt>
                <c:pt idx="10">
                  <c:v>264</c:v>
                </c:pt>
                <c:pt idx="11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cons!$L$6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cons!$L$7:$L$18</c:f>
              <c:numCache>
                <c:formatCode>#,##0</c:formatCode>
                <c:ptCount val="12"/>
                <c:pt idx="0">
                  <c:v>291</c:v>
                </c:pt>
                <c:pt idx="1">
                  <c:v>324</c:v>
                </c:pt>
                <c:pt idx="2">
                  <c:v>442</c:v>
                </c:pt>
                <c:pt idx="3">
                  <c:v>330</c:v>
                </c:pt>
                <c:pt idx="4">
                  <c:v>396</c:v>
                </c:pt>
                <c:pt idx="5">
                  <c:v>318</c:v>
                </c:pt>
                <c:pt idx="6">
                  <c:v>302</c:v>
                </c:pt>
                <c:pt idx="7">
                  <c:v>242</c:v>
                </c:pt>
                <c:pt idx="8">
                  <c:v>269</c:v>
                </c:pt>
                <c:pt idx="9">
                  <c:v>276</c:v>
                </c:pt>
                <c:pt idx="10">
                  <c:v>320</c:v>
                </c:pt>
                <c:pt idx="11">
                  <c:v>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cons!$M$6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cons!$M$7:$M$18</c:f>
              <c:numCache>
                <c:formatCode>#,##0</c:formatCode>
                <c:ptCount val="12"/>
                <c:pt idx="0">
                  <c:v>333</c:v>
                </c:pt>
                <c:pt idx="1">
                  <c:v>350</c:v>
                </c:pt>
                <c:pt idx="2">
                  <c:v>341</c:v>
                </c:pt>
                <c:pt idx="3">
                  <c:v>346</c:v>
                </c:pt>
                <c:pt idx="4">
                  <c:v>378</c:v>
                </c:pt>
                <c:pt idx="5">
                  <c:v>348</c:v>
                </c:pt>
                <c:pt idx="6">
                  <c:v>388</c:v>
                </c:pt>
                <c:pt idx="7">
                  <c:v>246</c:v>
                </c:pt>
                <c:pt idx="8">
                  <c:v>303</c:v>
                </c:pt>
                <c:pt idx="9">
                  <c:v>312</c:v>
                </c:pt>
                <c:pt idx="10">
                  <c:v>329</c:v>
                </c:pt>
                <c:pt idx="11">
                  <c:v>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cons!$N$6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cons!$N$7:$N$18</c:f>
              <c:numCache>
                <c:formatCode>#,##0</c:formatCode>
                <c:ptCount val="12"/>
                <c:pt idx="0">
                  <c:v>404</c:v>
                </c:pt>
                <c:pt idx="1">
                  <c:v>406</c:v>
                </c:pt>
                <c:pt idx="2">
                  <c:v>402</c:v>
                </c:pt>
                <c:pt idx="3">
                  <c:v>383</c:v>
                </c:pt>
                <c:pt idx="4">
                  <c:v>451</c:v>
                </c:pt>
                <c:pt idx="5">
                  <c:v>393</c:v>
                </c:pt>
                <c:pt idx="6">
                  <c:v>411</c:v>
                </c:pt>
                <c:pt idx="7">
                  <c:v>285</c:v>
                </c:pt>
                <c:pt idx="8">
                  <c:v>367</c:v>
                </c:pt>
                <c:pt idx="9">
                  <c:v>399</c:v>
                </c:pt>
                <c:pt idx="10">
                  <c:v>334</c:v>
                </c:pt>
                <c:pt idx="11">
                  <c:v>253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cons!$O$6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cons!$O$7:$O$18</c:f>
              <c:numCache>
                <c:formatCode>#,##0</c:formatCode>
                <c:ptCount val="12"/>
                <c:pt idx="0">
                  <c:v>303</c:v>
                </c:pt>
                <c:pt idx="1">
                  <c:v>426</c:v>
                </c:pt>
                <c:pt idx="2">
                  <c:v>326</c:v>
                </c:pt>
                <c:pt idx="3">
                  <c:v>146</c:v>
                </c:pt>
                <c:pt idx="4">
                  <c:v>279</c:v>
                </c:pt>
                <c:pt idx="5">
                  <c:v>379</c:v>
                </c:pt>
                <c:pt idx="6">
                  <c:v>394</c:v>
                </c:pt>
                <c:pt idx="7">
                  <c:v>305</c:v>
                </c:pt>
                <c:pt idx="8">
                  <c:v>332</c:v>
                </c:pt>
                <c:pt idx="9">
                  <c:v>305</c:v>
                </c:pt>
                <c:pt idx="10">
                  <c:v>313</c:v>
                </c:pt>
                <c:pt idx="11">
                  <c:v>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38-4D8B-8C8F-6DE273B5BC78}"/>
            </c:ext>
          </c:extLst>
        </c:ser>
        <c:ser>
          <c:idx val="9"/>
          <c:order val="9"/>
          <c:tx>
            <c:strRef>
              <c:f>cons!$P$6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cons!$P$7:$P$18</c:f>
              <c:numCache>
                <c:formatCode>#,##0</c:formatCode>
                <c:ptCount val="12"/>
                <c:pt idx="0">
                  <c:v>239</c:v>
                </c:pt>
                <c:pt idx="1">
                  <c:v>351</c:v>
                </c:pt>
                <c:pt idx="2">
                  <c:v>403</c:v>
                </c:pt>
                <c:pt idx="3">
                  <c:v>371</c:v>
                </c:pt>
                <c:pt idx="4">
                  <c:v>369</c:v>
                </c:pt>
                <c:pt idx="5">
                  <c:v>373</c:v>
                </c:pt>
                <c:pt idx="6">
                  <c:v>365</c:v>
                </c:pt>
                <c:pt idx="7">
                  <c:v>304</c:v>
                </c:pt>
                <c:pt idx="8">
                  <c:v>383</c:v>
                </c:pt>
                <c:pt idx="9">
                  <c:v>306</c:v>
                </c:pt>
                <c:pt idx="10">
                  <c:v>363</c:v>
                </c:pt>
                <c:pt idx="11">
                  <c:v>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00-4706-99DE-5CD2BDAC7E4A}"/>
            </c:ext>
          </c:extLst>
        </c:ser>
        <c:ser>
          <c:idx val="10"/>
          <c:order val="10"/>
          <c:tx>
            <c:strRef>
              <c:f>cons!$Q$6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cons!$Q$7:$Q$18</c:f>
              <c:numCache>
                <c:formatCode>0</c:formatCode>
                <c:ptCount val="12"/>
                <c:pt idx="0">
                  <c:v>304</c:v>
                </c:pt>
                <c:pt idx="1">
                  <c:v>386</c:v>
                </c:pt>
                <c:pt idx="2">
                  <c:v>453</c:v>
                </c:pt>
                <c:pt idx="3">
                  <c:v>321</c:v>
                </c:pt>
                <c:pt idx="4">
                  <c:v>421</c:v>
                </c:pt>
                <c:pt idx="5">
                  <c:v>437</c:v>
                </c:pt>
                <c:pt idx="6">
                  <c:v>397</c:v>
                </c:pt>
                <c:pt idx="7">
                  <c:v>303</c:v>
                </c:pt>
                <c:pt idx="8">
                  <c:v>379</c:v>
                </c:pt>
                <c:pt idx="9">
                  <c:v>399</c:v>
                </c:pt>
                <c:pt idx="10">
                  <c:v>394</c:v>
                </c:pt>
                <c:pt idx="11">
                  <c:v>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4CC-4259-BA8D-209B641E1598}"/>
            </c:ext>
          </c:extLst>
        </c:ser>
        <c:ser>
          <c:idx val="11"/>
          <c:order val="11"/>
          <c:tx>
            <c:strRef>
              <c:f>cons!$R$6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cons!$R$7:$R$18</c:f>
              <c:numCache>
                <c:formatCode>#,##0</c:formatCode>
                <c:ptCount val="12"/>
                <c:pt idx="0">
                  <c:v>359</c:v>
                </c:pt>
                <c:pt idx="1">
                  <c:v>396</c:v>
                </c:pt>
                <c:pt idx="2">
                  <c:v>500</c:v>
                </c:pt>
                <c:pt idx="3">
                  <c:v>316</c:v>
                </c:pt>
                <c:pt idx="4">
                  <c:v>435</c:v>
                </c:pt>
                <c:pt idx="5">
                  <c:v>439</c:v>
                </c:pt>
                <c:pt idx="6">
                  <c:v>409</c:v>
                </c:pt>
                <c:pt idx="7">
                  <c:v>321</c:v>
                </c:pt>
                <c:pt idx="8">
                  <c:v>361</c:v>
                </c:pt>
                <c:pt idx="9">
                  <c:v>368</c:v>
                </c:pt>
                <c:pt idx="10">
                  <c:v>369</c:v>
                </c:pt>
                <c:pt idx="11">
                  <c:v>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CC-4259-BA8D-209B641E1598}"/>
            </c:ext>
          </c:extLst>
        </c:ser>
        <c:ser>
          <c:idx val="12"/>
          <c:order val="12"/>
          <c:tx>
            <c:strRef>
              <c:f>cons!$S$6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cons!$S$7:$S$18</c:f>
              <c:numCache>
                <c:formatCode>#,##0</c:formatCode>
                <c:ptCount val="12"/>
                <c:pt idx="0">
                  <c:v>382</c:v>
                </c:pt>
                <c:pt idx="1">
                  <c:v>380</c:v>
                </c:pt>
                <c:pt idx="2">
                  <c:v>309</c:v>
                </c:pt>
                <c:pt idx="3">
                  <c:v>341</c:v>
                </c:pt>
                <c:pt idx="4">
                  <c:v>406</c:v>
                </c:pt>
                <c:pt idx="5">
                  <c:v>352</c:v>
                </c:pt>
                <c:pt idx="6">
                  <c:v>422</c:v>
                </c:pt>
                <c:pt idx="7">
                  <c:v>262</c:v>
                </c:pt>
                <c:pt idx="8">
                  <c:v>319</c:v>
                </c:pt>
                <c:pt idx="9">
                  <c:v>373</c:v>
                </c:pt>
                <c:pt idx="10">
                  <c:v>366</c:v>
                </c:pt>
                <c:pt idx="11">
                  <c:v>230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75-46BC-8B2C-867352C2BA4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CONSTRUCCIÓ 2012-2024* </a:t>
            </a:r>
          </a:p>
        </c:rich>
      </c:tx>
      <c:layout>
        <c:manualLayout>
          <c:xMode val="edge"/>
          <c:yMode val="edge"/>
          <c:x val="0.14778286121070588"/>
          <c:y val="4.493006021306160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cons!$G$6:$S$6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cons!$G$20:$S$20</c:f>
              <c:numCache>
                <c:formatCode>#,##0</c:formatCode>
                <c:ptCount val="13"/>
                <c:pt idx="0">
                  <c:v>1745</c:v>
                </c:pt>
                <c:pt idx="1">
                  <c:v>1760</c:v>
                </c:pt>
                <c:pt idx="2">
                  <c:v>2050</c:v>
                </c:pt>
                <c:pt idx="3">
                  <c:v>2673</c:v>
                </c:pt>
                <c:pt idx="4">
                  <c:v>3078</c:v>
                </c:pt>
                <c:pt idx="5">
                  <c:v>3743</c:v>
                </c:pt>
                <c:pt idx="6">
                  <c:v>3910</c:v>
                </c:pt>
                <c:pt idx="7">
                  <c:v>4488</c:v>
                </c:pt>
                <c:pt idx="8">
                  <c:v>3748</c:v>
                </c:pt>
                <c:pt idx="9">
                  <c:v>4168</c:v>
                </c:pt>
                <c:pt idx="10">
                  <c:v>4455</c:v>
                </c:pt>
                <c:pt idx="11">
                  <c:v>4491</c:v>
                </c:pt>
                <c:pt idx="12">
                  <c:v>4142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CONSTRUCCIÓ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ind_cons!$G$6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ind_cons!$G$7:$G$18</c:f>
              <c:numCache>
                <c:formatCode>#,##0.00</c:formatCode>
                <c:ptCount val="12"/>
                <c:pt idx="0">
                  <c:v>599.84904461128986</c:v>
                </c:pt>
                <c:pt idx="1">
                  <c:v>768.53703485864412</c:v>
                </c:pt>
                <c:pt idx="2">
                  <c:v>744.62749334465059</c:v>
                </c:pt>
                <c:pt idx="3">
                  <c:v>577.80747612122161</c:v>
                </c:pt>
                <c:pt idx="4">
                  <c:v>747.32951545428693</c:v>
                </c:pt>
                <c:pt idx="5">
                  <c:v>660.88747746974514</c:v>
                </c:pt>
                <c:pt idx="6">
                  <c:v>677.90137012460013</c:v>
                </c:pt>
                <c:pt idx="7">
                  <c:v>565.63994446444178</c:v>
                </c:pt>
                <c:pt idx="8">
                  <c:v>564.27870461236512</c:v>
                </c:pt>
                <c:pt idx="9">
                  <c:v>633.79267297258366</c:v>
                </c:pt>
                <c:pt idx="10">
                  <c:v>559.7688696280245</c:v>
                </c:pt>
                <c:pt idx="11">
                  <c:v>459.10639909125331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ind_cons!$H$6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ind_cons!$H$7:$H$18</c:f>
              <c:numCache>
                <c:formatCode>#,##0.00</c:formatCode>
                <c:ptCount val="12"/>
                <c:pt idx="0">
                  <c:v>657.07537041013529</c:v>
                </c:pt>
                <c:pt idx="1">
                  <c:v>640.38589487691286</c:v>
                </c:pt>
                <c:pt idx="2">
                  <c:v>626.67491238919808</c:v>
                </c:pt>
                <c:pt idx="3">
                  <c:v>742.2542846420082</c:v>
                </c:pt>
                <c:pt idx="4">
                  <c:v>794.17026661430384</c:v>
                </c:pt>
                <c:pt idx="5">
                  <c:v>758.51039524788666</c:v>
                </c:pt>
                <c:pt idx="6">
                  <c:v>824.24486103432673</c:v>
                </c:pt>
                <c:pt idx="7">
                  <c:v>508.90585241730281</c:v>
                </c:pt>
                <c:pt idx="8">
                  <c:v>651.17732861012712</c:v>
                </c:pt>
                <c:pt idx="9">
                  <c:v>831.71472682902538</c:v>
                </c:pt>
                <c:pt idx="10">
                  <c:v>598.85799173668818</c:v>
                </c:pt>
                <c:pt idx="11">
                  <c:v>469.57542555272943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ind_cons!$I$6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ind_cons!$I$7:$I$18</c:f>
              <c:numCache>
                <c:formatCode>#,##0.00</c:formatCode>
                <c:ptCount val="12"/>
                <c:pt idx="0">
                  <c:v>656.02449158101899</c:v>
                </c:pt>
                <c:pt idx="1">
                  <c:v>691.92885343318812</c:v>
                </c:pt>
                <c:pt idx="2">
                  <c:v>880.23369036027259</c:v>
                </c:pt>
                <c:pt idx="3">
                  <c:v>768.11710769725732</c:v>
                </c:pt>
                <c:pt idx="4">
                  <c:v>759.85906524599909</c:v>
                </c:pt>
                <c:pt idx="5">
                  <c:v>926.7212151349396</c:v>
                </c:pt>
                <c:pt idx="6">
                  <c:v>916.59028414298814</c:v>
                </c:pt>
                <c:pt idx="7">
                  <c:v>584.46552166111258</c:v>
                </c:pt>
                <c:pt idx="8">
                  <c:v>675.11778133955022</c:v>
                </c:pt>
                <c:pt idx="9">
                  <c:v>751.74350149442989</c:v>
                </c:pt>
                <c:pt idx="10">
                  <c:v>684.26593246416712</c:v>
                </c:pt>
                <c:pt idx="11">
                  <c:v>632.09008330193808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ind_cons!$J$6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ind_cons!$J$7:$J$18</c:f>
              <c:numCache>
                <c:formatCode>#,##0.00</c:formatCode>
                <c:ptCount val="12"/>
                <c:pt idx="0">
                  <c:v>656.31388301115373</c:v>
                </c:pt>
                <c:pt idx="1">
                  <c:v>835.37424095011238</c:v>
                </c:pt>
                <c:pt idx="2">
                  <c:v>957.72467833994392</c:v>
                </c:pt>
                <c:pt idx="3">
                  <c:v>847.93857452845941</c:v>
                </c:pt>
                <c:pt idx="4">
                  <c:v>885.74591949712487</c:v>
                </c:pt>
                <c:pt idx="5">
                  <c:v>1039.2389103274368</c:v>
                </c:pt>
                <c:pt idx="6">
                  <c:v>1041.5375077495351</c:v>
                </c:pt>
                <c:pt idx="7">
                  <c:v>716.76802780191133</c:v>
                </c:pt>
                <c:pt idx="8">
                  <c:v>827.69924195861506</c:v>
                </c:pt>
                <c:pt idx="9">
                  <c:v>712.01919356086989</c:v>
                </c:pt>
                <c:pt idx="10">
                  <c:v>736.01570166830231</c:v>
                </c:pt>
                <c:pt idx="11">
                  <c:v>576.2102249788968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ind_cons!$K$6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ind_cons!$K$7:$K$18</c:f>
              <c:numCache>
                <c:formatCode>#,##0.00</c:formatCode>
                <c:ptCount val="12"/>
                <c:pt idx="0">
                  <c:v>645.07846850027283</c:v>
                </c:pt>
                <c:pt idx="1">
                  <c:v>847.71511910549339</c:v>
                </c:pt>
                <c:pt idx="2">
                  <c:v>837.46992721624997</c:v>
                </c:pt>
                <c:pt idx="3">
                  <c:v>1030.4838660063367</c:v>
                </c:pt>
                <c:pt idx="4">
                  <c:v>1044.9526813880127</c:v>
                </c:pt>
                <c:pt idx="5">
                  <c:v>923.45078979343862</c:v>
                </c:pt>
                <c:pt idx="6">
                  <c:v>963.17700229680668</c:v>
                </c:pt>
                <c:pt idx="7">
                  <c:v>789.42174856917313</c:v>
                </c:pt>
                <c:pt idx="8">
                  <c:v>952.80798116803044</c:v>
                </c:pt>
                <c:pt idx="9">
                  <c:v>822.82913165266109</c:v>
                </c:pt>
                <c:pt idx="10">
                  <c:v>831.73182949497493</c:v>
                </c:pt>
                <c:pt idx="11">
                  <c:v>622.27753578095826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ind_cons!$L$6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ind_cons!$L$7:$L$18</c:f>
              <c:numCache>
                <c:formatCode>#,##0.00</c:formatCode>
                <c:ptCount val="12"/>
                <c:pt idx="0">
                  <c:v>843.33159450530343</c:v>
                </c:pt>
                <c:pt idx="1">
                  <c:v>872.32782294976039</c:v>
                </c:pt>
                <c:pt idx="2">
                  <c:v>1159.5267451926861</c:v>
                </c:pt>
                <c:pt idx="3">
                  <c:v>891.26559714795007</c:v>
                </c:pt>
                <c:pt idx="4">
                  <c:v>1141.3419414341711</c:v>
                </c:pt>
                <c:pt idx="5">
                  <c:v>967.91867048152437</c:v>
                </c:pt>
                <c:pt idx="6">
                  <c:v>974.79100093605757</c:v>
                </c:pt>
                <c:pt idx="7">
                  <c:v>829.98936790479127</c:v>
                </c:pt>
                <c:pt idx="8">
                  <c:v>862.23475863837427</c:v>
                </c:pt>
                <c:pt idx="9">
                  <c:v>834.31577038179012</c:v>
                </c:pt>
                <c:pt idx="10">
                  <c:v>892.53340027333832</c:v>
                </c:pt>
                <c:pt idx="11">
                  <c:v>678.25226326667246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ind_cons!$M$6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ind_cons!$M$7:$M$18</c:f>
              <c:numCache>
                <c:formatCode>#,##0.00</c:formatCode>
                <c:ptCount val="12"/>
                <c:pt idx="0">
                  <c:v>870.38343919077863</c:v>
                </c:pt>
                <c:pt idx="1">
                  <c:v>888.0093367838839</c:v>
                </c:pt>
                <c:pt idx="2">
                  <c:v>863.55348460291737</c:v>
                </c:pt>
                <c:pt idx="3">
                  <c:v>894.81987224248064</c:v>
                </c:pt>
                <c:pt idx="4">
                  <c:v>1012.7531882970743</c:v>
                </c:pt>
                <c:pt idx="5">
                  <c:v>956.17529880478082</c:v>
                </c:pt>
                <c:pt idx="6">
                  <c:v>1137.2962832688474</c:v>
                </c:pt>
                <c:pt idx="7">
                  <c:v>766.33126693872464</c:v>
                </c:pt>
                <c:pt idx="8">
                  <c:v>889.52822710859289</c:v>
                </c:pt>
                <c:pt idx="9">
                  <c:v>872.84934955937888</c:v>
                </c:pt>
                <c:pt idx="10">
                  <c:v>857.17263300505442</c:v>
                </c:pt>
                <c:pt idx="11">
                  <c:v>639.39311839609866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ind_cons!$N$6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ind_cons!$N$7:$N$18</c:f>
              <c:numCache>
                <c:formatCode>#,##0.00</c:formatCode>
                <c:ptCount val="12"/>
                <c:pt idx="0">
                  <c:v>721.58319639922843</c:v>
                </c:pt>
                <c:pt idx="1">
                  <c:v>703.99334154080907</c:v>
                </c:pt>
                <c:pt idx="2">
                  <c:v>688.45047266748873</c:v>
                </c:pt>
                <c:pt idx="3">
                  <c:v>675.03260601360637</c:v>
                </c:pt>
                <c:pt idx="4">
                  <c:v>810.46597300842814</c:v>
                </c:pt>
                <c:pt idx="5">
                  <c:v>716.10787172011658</c:v>
                </c:pt>
                <c:pt idx="6">
                  <c:v>793.71210072998338</c:v>
                </c:pt>
                <c:pt idx="7">
                  <c:v>571.9560898272091</c:v>
                </c:pt>
                <c:pt idx="8">
                  <c:v>710.82703854348244</c:v>
                </c:pt>
                <c:pt idx="9">
                  <c:v>751.34168157423971</c:v>
                </c:pt>
                <c:pt idx="10">
                  <c:v>605.40148631502632</c:v>
                </c:pt>
                <c:pt idx="11">
                  <c:v>480.23081449423916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ind_cons!$O$6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ind_cons!$O$7:$O$18</c:f>
              <c:numCache>
                <c:formatCode>#,##0.00</c:formatCode>
                <c:ptCount val="12"/>
                <c:pt idx="0">
                  <c:v>540.64663478695309</c:v>
                </c:pt>
                <c:pt idx="1">
                  <c:v>736.15815303794841</c:v>
                </c:pt>
                <c:pt idx="2">
                  <c:v>618.76020195118247</c:v>
                </c:pt>
                <c:pt idx="3">
                  <c:v>278.06875535663272</c:v>
                </c:pt>
                <c:pt idx="4">
                  <c:v>518.47171634579649</c:v>
                </c:pt>
                <c:pt idx="5">
                  <c:v>700.56747814192499</c:v>
                </c:pt>
                <c:pt idx="6">
                  <c:v>750.77650107662112</c:v>
                </c:pt>
                <c:pt idx="7">
                  <c:v>595.55191064768712</c:v>
                </c:pt>
                <c:pt idx="8">
                  <c:v>634.50806513263512</c:v>
                </c:pt>
                <c:pt idx="9">
                  <c:v>573.0174535480113</c:v>
                </c:pt>
                <c:pt idx="10">
                  <c:v>583.60680190930782</c:v>
                </c:pt>
                <c:pt idx="11">
                  <c:v>466.87157141189743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08-4BC5-968A-9EB84430CFD7}"/>
            </c:ext>
          </c:extLst>
        </c:ser>
        <c:ser>
          <c:idx val="9"/>
          <c:order val="9"/>
          <c:tx>
            <c:strRef>
              <c:f>ind_cons!$P$6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ind_cons!$P$7:$P$18</c:f>
              <c:numCache>
                <c:formatCode>#,##0.00</c:formatCode>
                <c:ptCount val="12"/>
                <c:pt idx="0">
                  <c:v>422.57505569503871</c:v>
                </c:pt>
                <c:pt idx="1">
                  <c:v>637.70643701967629</c:v>
                </c:pt>
                <c:pt idx="2">
                  <c:v>725.5378521919165</c:v>
                </c:pt>
                <c:pt idx="3">
                  <c:v>662.74853069901212</c:v>
                </c:pt>
                <c:pt idx="4">
                  <c:v>663.53778928629231</c:v>
                </c:pt>
                <c:pt idx="5">
                  <c:v>670.73061085037136</c:v>
                </c:pt>
                <c:pt idx="6">
                  <c:v>676.41444747132186</c:v>
                </c:pt>
                <c:pt idx="7">
                  <c:v>582.36432252255702</c:v>
                </c:pt>
                <c:pt idx="8">
                  <c:v>700.40049009747088</c:v>
                </c:pt>
                <c:pt idx="9">
                  <c:v>559.58890331547286</c:v>
                </c:pt>
                <c:pt idx="10">
                  <c:v>652.29110512129375</c:v>
                </c:pt>
                <c:pt idx="11">
                  <c:v>630.43076354224445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69-455F-9358-4647593085A2}"/>
            </c:ext>
          </c:extLst>
        </c:ser>
        <c:ser>
          <c:idx val="10"/>
          <c:order val="10"/>
          <c:tx>
            <c:strRef>
              <c:f>ind_cons!$Q$6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ind_cons!$Q$7:$Q$18</c:f>
              <c:numCache>
                <c:formatCode>#,##0.00</c:formatCode>
                <c:ptCount val="12"/>
                <c:pt idx="0">
                  <c:v>518.73592246263058</c:v>
                </c:pt>
                <c:pt idx="1">
                  <c:v>658.65811207426111</c:v>
                </c:pt>
                <c:pt idx="2">
                  <c:v>772.98477919595928</c:v>
                </c:pt>
                <c:pt idx="3">
                  <c:v>547.74418128455397</c:v>
                </c:pt>
                <c:pt idx="4">
                  <c:v>718.38099788410352</c:v>
                </c:pt>
                <c:pt idx="5">
                  <c:v>745.6828885400314</c:v>
                </c:pt>
                <c:pt idx="6">
                  <c:v>677.42816190021153</c:v>
                </c:pt>
                <c:pt idx="7">
                  <c:v>517.02955429663507</c:v>
                </c:pt>
                <c:pt idx="8">
                  <c:v>646.71353491229263</c:v>
                </c:pt>
                <c:pt idx="9">
                  <c:v>680.84089823220256</c:v>
                </c:pt>
                <c:pt idx="10">
                  <c:v>672.30905740222511</c:v>
                </c:pt>
                <c:pt idx="11">
                  <c:v>445.36209132482423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19-4D02-B0E4-8F9A41E8793E}"/>
            </c:ext>
          </c:extLst>
        </c:ser>
        <c:ser>
          <c:idx val="11"/>
          <c:order val="11"/>
          <c:tx>
            <c:strRef>
              <c:f>ind_cons!$R$6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ind_cons!$R$7:$R$18</c:f>
              <c:numCache>
                <c:formatCode>#,##0.00</c:formatCode>
                <c:ptCount val="12"/>
                <c:pt idx="0">
                  <c:v>591.50149111100131</c:v>
                </c:pt>
                <c:pt idx="1">
                  <c:v>638.56548521301636</c:v>
                </c:pt>
                <c:pt idx="2">
                  <c:v>802.22054647263622</c:v>
                </c:pt>
                <c:pt idx="3">
                  <c:v>510.78136617851487</c:v>
                </c:pt>
                <c:pt idx="4">
                  <c:v>724.45665750686987</c:v>
                </c:pt>
                <c:pt idx="5">
                  <c:v>748.52086139576124</c:v>
                </c:pt>
                <c:pt idx="6">
                  <c:v>710.4764882658468</c:v>
                </c:pt>
                <c:pt idx="7">
                  <c:v>547.44525547445255</c:v>
                </c:pt>
                <c:pt idx="8">
                  <c:v>604.75089623747783</c:v>
                </c:pt>
                <c:pt idx="9">
                  <c:v>598.24752491343293</c:v>
                </c:pt>
                <c:pt idx="10">
                  <c:v>599.87319753548036</c:v>
                </c:pt>
                <c:pt idx="11">
                  <c:v>359.3742272629861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19-4D02-B0E4-8F9A41E8793E}"/>
            </c:ext>
          </c:extLst>
        </c:ser>
        <c:ser>
          <c:idx val="12"/>
          <c:order val="12"/>
          <c:tx>
            <c:strRef>
              <c:f>ind_cons!$S$6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ind_cons!$C$7:$C$18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ind_cons!$S$7:$S$18</c:f>
              <c:numCache>
                <c:formatCode>#,##0.00</c:formatCode>
                <c:ptCount val="12"/>
                <c:pt idx="0">
                  <c:v>612.47394580727916</c:v>
                </c:pt>
                <c:pt idx="1">
                  <c:v>603.44279997459194</c:v>
                </c:pt>
                <c:pt idx="2">
                  <c:v>489.16398866532637</c:v>
                </c:pt>
                <c:pt idx="3">
                  <c:v>544.98090169567377</c:v>
                </c:pt>
                <c:pt idx="4">
                  <c:v>657.29827742520399</c:v>
                </c:pt>
                <c:pt idx="5">
                  <c:v>575.85969963681578</c:v>
                </c:pt>
                <c:pt idx="6">
                  <c:v>705.73282493812292</c:v>
                </c:pt>
                <c:pt idx="7">
                  <c:v>446.61882276733206</c:v>
                </c:pt>
                <c:pt idx="8">
                  <c:v>535.52242814934198</c:v>
                </c:pt>
                <c:pt idx="9">
                  <c:v>613.50702325734403</c:v>
                </c:pt>
                <c:pt idx="10">
                  <c:v>580.81409188288501</c:v>
                </c:pt>
                <c:pt idx="11">
                  <c:v>372.22249194866566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0B-4759-B598-9D20A035B45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514884233737592"/>
          <c:y val="8.7212907210128143E-2"/>
          <c:w val="7.4560823226754863E-2"/>
          <c:h val="0.837260460089547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CONSTRUCCIÓ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ind_cons!$G$6:$S$6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ind_cons!$G$20:$S$20</c:f>
              <c:numCache>
                <c:formatCode>#,##0.00</c:formatCode>
                <c:ptCount val="13"/>
                <c:pt idx="0">
                  <c:v>629.96050022942552</c:v>
                </c:pt>
                <c:pt idx="1">
                  <c:v>675.29560919672042</c:v>
                </c:pt>
                <c:pt idx="2">
                  <c:v>743.92979398807176</c:v>
                </c:pt>
                <c:pt idx="3">
                  <c:v>819.38217536436343</c:v>
                </c:pt>
                <c:pt idx="4">
                  <c:v>859.28300674770082</c:v>
                </c:pt>
                <c:pt idx="5">
                  <c:v>912.3190777593685</c:v>
                </c:pt>
                <c:pt idx="6">
                  <c:v>887.35545818321782</c:v>
                </c:pt>
                <c:pt idx="7">
                  <c:v>685.75855606948824</c:v>
                </c:pt>
                <c:pt idx="8">
                  <c:v>583.08377027888309</c:v>
                </c:pt>
                <c:pt idx="9">
                  <c:v>632.02719231772232</c:v>
                </c:pt>
                <c:pt idx="10">
                  <c:v>633.48918162582765</c:v>
                </c:pt>
                <c:pt idx="11">
                  <c:v>619.68449979728973</c:v>
                </c:pt>
                <c:pt idx="12">
                  <c:v>561.46977467904856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SERVEIS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ser!$G$6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ser!$G$7:$G$18</c:f>
              <c:numCache>
                <c:formatCode>#,##0</c:formatCode>
                <c:ptCount val="12"/>
                <c:pt idx="0">
                  <c:v>464</c:v>
                </c:pt>
                <c:pt idx="1">
                  <c:v>433</c:v>
                </c:pt>
                <c:pt idx="2">
                  <c:v>461</c:v>
                </c:pt>
                <c:pt idx="3">
                  <c:v>394</c:v>
                </c:pt>
                <c:pt idx="4">
                  <c:v>497</c:v>
                </c:pt>
                <c:pt idx="5">
                  <c:v>599</c:v>
                </c:pt>
                <c:pt idx="6">
                  <c:v>605</c:v>
                </c:pt>
                <c:pt idx="7">
                  <c:v>621</c:v>
                </c:pt>
                <c:pt idx="8">
                  <c:v>581</c:v>
                </c:pt>
                <c:pt idx="9">
                  <c:v>593</c:v>
                </c:pt>
                <c:pt idx="10">
                  <c:v>469</c:v>
                </c:pt>
                <c:pt idx="11">
                  <c:v>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ser!$H$6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ser!$H$7:$H$18</c:f>
              <c:numCache>
                <c:formatCode>#,##0</c:formatCode>
                <c:ptCount val="12"/>
                <c:pt idx="0">
                  <c:v>473</c:v>
                </c:pt>
                <c:pt idx="1">
                  <c:v>477</c:v>
                </c:pt>
                <c:pt idx="2">
                  <c:v>456</c:v>
                </c:pt>
                <c:pt idx="3">
                  <c:v>572</c:v>
                </c:pt>
                <c:pt idx="4">
                  <c:v>622</c:v>
                </c:pt>
                <c:pt idx="5">
                  <c:v>579</c:v>
                </c:pt>
                <c:pt idx="6">
                  <c:v>718</c:v>
                </c:pt>
                <c:pt idx="7">
                  <c:v>630</c:v>
                </c:pt>
                <c:pt idx="8">
                  <c:v>571</c:v>
                </c:pt>
                <c:pt idx="9">
                  <c:v>594</c:v>
                </c:pt>
                <c:pt idx="10">
                  <c:v>443</c:v>
                </c:pt>
                <c:pt idx="11">
                  <c:v>348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ser!$I$6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ser!$I$7:$I$18</c:f>
              <c:numCache>
                <c:formatCode>#,##0</c:formatCode>
                <c:ptCount val="12"/>
                <c:pt idx="0">
                  <c:v>469</c:v>
                </c:pt>
                <c:pt idx="1">
                  <c:v>507</c:v>
                </c:pt>
                <c:pt idx="2">
                  <c:v>587</c:v>
                </c:pt>
                <c:pt idx="3">
                  <c:v>529</c:v>
                </c:pt>
                <c:pt idx="4">
                  <c:v>673</c:v>
                </c:pt>
                <c:pt idx="5">
                  <c:v>704</c:v>
                </c:pt>
                <c:pt idx="6">
                  <c:v>737</c:v>
                </c:pt>
                <c:pt idx="7">
                  <c:v>672</c:v>
                </c:pt>
                <c:pt idx="8">
                  <c:v>715</c:v>
                </c:pt>
                <c:pt idx="9">
                  <c:v>606</c:v>
                </c:pt>
                <c:pt idx="10">
                  <c:v>538</c:v>
                </c:pt>
                <c:pt idx="11">
                  <c:v>411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ser!$J$6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ser!$J$7:$J$18</c:f>
              <c:numCache>
                <c:formatCode>#,##0</c:formatCode>
                <c:ptCount val="12"/>
                <c:pt idx="0">
                  <c:v>453</c:v>
                </c:pt>
                <c:pt idx="1">
                  <c:v>509</c:v>
                </c:pt>
                <c:pt idx="2">
                  <c:v>657</c:v>
                </c:pt>
                <c:pt idx="3">
                  <c:v>560</c:v>
                </c:pt>
                <c:pt idx="4">
                  <c:v>624</c:v>
                </c:pt>
                <c:pt idx="5">
                  <c:v>728</c:v>
                </c:pt>
                <c:pt idx="6">
                  <c:v>801</c:v>
                </c:pt>
                <c:pt idx="7">
                  <c:v>759</c:v>
                </c:pt>
                <c:pt idx="8">
                  <c:v>756</c:v>
                </c:pt>
                <c:pt idx="9">
                  <c:v>634</c:v>
                </c:pt>
                <c:pt idx="10">
                  <c:v>524</c:v>
                </c:pt>
                <c:pt idx="11">
                  <c:v>424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ser!$K$6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ser!$K$7:$K$18</c:f>
              <c:numCache>
                <c:formatCode>#,##0</c:formatCode>
                <c:ptCount val="12"/>
                <c:pt idx="0">
                  <c:v>519</c:v>
                </c:pt>
                <c:pt idx="1">
                  <c:v>577</c:v>
                </c:pt>
                <c:pt idx="2">
                  <c:v>569</c:v>
                </c:pt>
                <c:pt idx="3">
                  <c:v>663</c:v>
                </c:pt>
                <c:pt idx="4">
                  <c:v>820</c:v>
                </c:pt>
                <c:pt idx="5">
                  <c:v>795</c:v>
                </c:pt>
                <c:pt idx="6">
                  <c:v>909</c:v>
                </c:pt>
                <c:pt idx="7">
                  <c:v>917</c:v>
                </c:pt>
                <c:pt idx="8">
                  <c:v>815</c:v>
                </c:pt>
                <c:pt idx="9">
                  <c:v>695</c:v>
                </c:pt>
                <c:pt idx="10">
                  <c:v>621</c:v>
                </c:pt>
                <c:pt idx="11">
                  <c:v>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ser!$L$6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ser!$L$7:$L$18</c:f>
              <c:numCache>
                <c:formatCode>#,##0</c:formatCode>
                <c:ptCount val="12"/>
                <c:pt idx="0">
                  <c:v>545</c:v>
                </c:pt>
                <c:pt idx="1">
                  <c:v>573</c:v>
                </c:pt>
                <c:pt idx="2">
                  <c:v>700</c:v>
                </c:pt>
                <c:pt idx="3">
                  <c:v>571</c:v>
                </c:pt>
                <c:pt idx="4">
                  <c:v>858</c:v>
                </c:pt>
                <c:pt idx="5">
                  <c:v>879</c:v>
                </c:pt>
                <c:pt idx="6">
                  <c:v>977</c:v>
                </c:pt>
                <c:pt idx="7">
                  <c:v>910</c:v>
                </c:pt>
                <c:pt idx="8">
                  <c:v>848</c:v>
                </c:pt>
                <c:pt idx="9">
                  <c:v>751</c:v>
                </c:pt>
                <c:pt idx="10">
                  <c:v>613</c:v>
                </c:pt>
                <c:pt idx="11">
                  <c:v>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ser!$M$6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ser!$M$7:$M$18</c:f>
              <c:numCache>
                <c:formatCode>#,##0</c:formatCode>
                <c:ptCount val="12"/>
                <c:pt idx="0">
                  <c:v>555</c:v>
                </c:pt>
                <c:pt idx="1">
                  <c:v>623</c:v>
                </c:pt>
                <c:pt idx="2">
                  <c:v>572</c:v>
                </c:pt>
                <c:pt idx="3">
                  <c:v>698</c:v>
                </c:pt>
                <c:pt idx="4">
                  <c:v>857</c:v>
                </c:pt>
                <c:pt idx="5">
                  <c:v>891</c:v>
                </c:pt>
                <c:pt idx="6">
                  <c:v>965</c:v>
                </c:pt>
                <c:pt idx="7">
                  <c:v>934</c:v>
                </c:pt>
                <c:pt idx="8">
                  <c:v>850</c:v>
                </c:pt>
                <c:pt idx="9">
                  <c:v>771</c:v>
                </c:pt>
                <c:pt idx="10">
                  <c:v>634</c:v>
                </c:pt>
                <c:pt idx="11">
                  <c:v>472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ser!$N$6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ser!$N$7:$N$18</c:f>
              <c:numCache>
                <c:formatCode>#,##0</c:formatCode>
                <c:ptCount val="12"/>
                <c:pt idx="0">
                  <c:v>645</c:v>
                </c:pt>
                <c:pt idx="1">
                  <c:v>606</c:v>
                </c:pt>
                <c:pt idx="2">
                  <c:v>663</c:v>
                </c:pt>
                <c:pt idx="3">
                  <c:v>669</c:v>
                </c:pt>
                <c:pt idx="4">
                  <c:v>818</c:v>
                </c:pt>
                <c:pt idx="5">
                  <c:v>883</c:v>
                </c:pt>
                <c:pt idx="6">
                  <c:v>1069</c:v>
                </c:pt>
                <c:pt idx="7">
                  <c:v>1055</c:v>
                </c:pt>
                <c:pt idx="8">
                  <c:v>940</c:v>
                </c:pt>
                <c:pt idx="9">
                  <c:v>861</c:v>
                </c:pt>
                <c:pt idx="10">
                  <c:v>647</c:v>
                </c:pt>
                <c:pt idx="11">
                  <c:v>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ser!$O$6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ser!$O$7:$O$18</c:f>
              <c:numCache>
                <c:formatCode>#,##0</c:formatCode>
                <c:ptCount val="12"/>
                <c:pt idx="0">
                  <c:v>565</c:v>
                </c:pt>
                <c:pt idx="1">
                  <c:v>662</c:v>
                </c:pt>
                <c:pt idx="2">
                  <c:v>511</c:v>
                </c:pt>
                <c:pt idx="3">
                  <c:v>217</c:v>
                </c:pt>
                <c:pt idx="4">
                  <c:v>393</c:v>
                </c:pt>
                <c:pt idx="5">
                  <c:v>504</c:v>
                </c:pt>
                <c:pt idx="6">
                  <c:v>666</c:v>
                </c:pt>
                <c:pt idx="7">
                  <c:v>666</c:v>
                </c:pt>
                <c:pt idx="8">
                  <c:v>552</c:v>
                </c:pt>
                <c:pt idx="9">
                  <c:v>551</c:v>
                </c:pt>
                <c:pt idx="10">
                  <c:v>474</c:v>
                </c:pt>
                <c:pt idx="11">
                  <c:v>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D9-4862-9531-34F2FC80530E}"/>
            </c:ext>
          </c:extLst>
        </c:ser>
        <c:ser>
          <c:idx val="9"/>
          <c:order val="9"/>
          <c:tx>
            <c:strRef>
              <c:f>ser!$P$6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ser!$P$7:$P$18</c:f>
              <c:numCache>
                <c:formatCode>#,##0</c:formatCode>
                <c:ptCount val="12"/>
                <c:pt idx="0">
                  <c:v>710</c:v>
                </c:pt>
                <c:pt idx="1">
                  <c:v>570</c:v>
                </c:pt>
                <c:pt idx="2">
                  <c:v>516</c:v>
                </c:pt>
                <c:pt idx="3">
                  <c:v>534</c:v>
                </c:pt>
                <c:pt idx="4">
                  <c:v>628</c:v>
                </c:pt>
                <c:pt idx="5">
                  <c:v>652</c:v>
                </c:pt>
                <c:pt idx="6">
                  <c:v>944</c:v>
                </c:pt>
                <c:pt idx="7">
                  <c:v>938</c:v>
                </c:pt>
                <c:pt idx="8">
                  <c:v>827</c:v>
                </c:pt>
                <c:pt idx="9">
                  <c:v>650</c:v>
                </c:pt>
                <c:pt idx="10">
                  <c:v>666</c:v>
                </c:pt>
                <c:pt idx="11">
                  <c:v>1047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3E-436E-B575-4800C75A17FC}"/>
            </c:ext>
          </c:extLst>
        </c:ser>
        <c:ser>
          <c:idx val="10"/>
          <c:order val="10"/>
          <c:tx>
            <c:strRef>
              <c:f>ser!$Q$6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ser!$Q$7:$Q$18</c:f>
              <c:numCache>
                <c:formatCode>0</c:formatCode>
                <c:ptCount val="12"/>
                <c:pt idx="0">
                  <c:v>1736</c:v>
                </c:pt>
                <c:pt idx="1">
                  <c:v>980</c:v>
                </c:pt>
                <c:pt idx="2">
                  <c:v>1037</c:v>
                </c:pt>
                <c:pt idx="3">
                  <c:v>986</c:v>
                </c:pt>
                <c:pt idx="4">
                  <c:v>1187</c:v>
                </c:pt>
                <c:pt idx="5">
                  <c:v>1463</c:v>
                </c:pt>
                <c:pt idx="6">
                  <c:v>1204</c:v>
                </c:pt>
                <c:pt idx="7">
                  <c:v>1011</c:v>
                </c:pt>
                <c:pt idx="8">
                  <c:v>859</c:v>
                </c:pt>
                <c:pt idx="9">
                  <c:v>846</c:v>
                </c:pt>
                <c:pt idx="10">
                  <c:v>634</c:v>
                </c:pt>
                <c:pt idx="11">
                  <c:v>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E1-4962-AA9F-BC175823FF62}"/>
            </c:ext>
          </c:extLst>
        </c:ser>
        <c:ser>
          <c:idx val="11"/>
          <c:order val="11"/>
          <c:tx>
            <c:strRef>
              <c:f>ser!$R$6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ser!$R$7:$R$18</c:f>
              <c:numCache>
                <c:formatCode>#,##0</c:formatCode>
                <c:ptCount val="12"/>
                <c:pt idx="0">
                  <c:v>648</c:v>
                </c:pt>
                <c:pt idx="1">
                  <c:v>649</c:v>
                </c:pt>
                <c:pt idx="2">
                  <c:v>748</c:v>
                </c:pt>
                <c:pt idx="3">
                  <c:v>708</c:v>
                </c:pt>
                <c:pt idx="4">
                  <c:v>893</c:v>
                </c:pt>
                <c:pt idx="5">
                  <c:v>967</c:v>
                </c:pt>
                <c:pt idx="6">
                  <c:v>1047</c:v>
                </c:pt>
                <c:pt idx="7">
                  <c:v>994</c:v>
                </c:pt>
                <c:pt idx="8">
                  <c:v>918</c:v>
                </c:pt>
                <c:pt idx="9">
                  <c:v>828</c:v>
                </c:pt>
                <c:pt idx="10">
                  <c:v>638</c:v>
                </c:pt>
                <c:pt idx="11">
                  <c:v>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3E1-4962-AA9F-BC175823FF62}"/>
            </c:ext>
          </c:extLst>
        </c:ser>
        <c:ser>
          <c:idx val="12"/>
          <c:order val="12"/>
          <c:tx>
            <c:strRef>
              <c:f>ser!$S$6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ser!$S$7:$S$18</c:f>
              <c:numCache>
                <c:formatCode>#,##0</c:formatCode>
                <c:ptCount val="12"/>
                <c:pt idx="0">
                  <c:v>588</c:v>
                </c:pt>
                <c:pt idx="1">
                  <c:v>616</c:v>
                </c:pt>
                <c:pt idx="2">
                  <c:v>600</c:v>
                </c:pt>
                <c:pt idx="3">
                  <c:v>722</c:v>
                </c:pt>
                <c:pt idx="4">
                  <c:v>841</c:v>
                </c:pt>
                <c:pt idx="5">
                  <c:v>851</c:v>
                </c:pt>
                <c:pt idx="6">
                  <c:v>1045</c:v>
                </c:pt>
                <c:pt idx="7">
                  <c:v>955</c:v>
                </c:pt>
                <c:pt idx="8">
                  <c:v>886</c:v>
                </c:pt>
                <c:pt idx="9">
                  <c:v>805</c:v>
                </c:pt>
                <c:pt idx="10">
                  <c:v>607</c:v>
                </c:pt>
                <c:pt idx="11">
                  <c:v>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86-4987-A611-116F00EE7D9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SERVEIS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7360077785205186E-2"/>
          <c:y val="0.18323019916628069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ser!$G$6:$S$6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ser!$G$20:$S$20</c:f>
              <c:numCache>
                <c:formatCode>#,##0</c:formatCode>
                <c:ptCount val="13"/>
                <c:pt idx="0">
                  <c:v>6043</c:v>
                </c:pt>
                <c:pt idx="1">
                  <c:v>6483</c:v>
                </c:pt>
                <c:pt idx="2">
                  <c:v>7148</c:v>
                </c:pt>
                <c:pt idx="3">
                  <c:v>7429</c:v>
                </c:pt>
                <c:pt idx="4">
                  <c:v>8354</c:v>
                </c:pt>
                <c:pt idx="5">
                  <c:v>8631</c:v>
                </c:pt>
                <c:pt idx="6">
                  <c:v>8822</c:v>
                </c:pt>
                <c:pt idx="7">
                  <c:v>9333</c:v>
                </c:pt>
                <c:pt idx="8">
                  <c:v>6169</c:v>
                </c:pt>
                <c:pt idx="9">
                  <c:v>8682</c:v>
                </c:pt>
                <c:pt idx="10">
                  <c:v>12462</c:v>
                </c:pt>
                <c:pt idx="11">
                  <c:v>9489</c:v>
                </c:pt>
                <c:pt idx="12">
                  <c:v>8985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SERVEIS PER MESOS 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ind_ser!$G$6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ind_ser!$G$7:$G$18</c:f>
              <c:numCache>
                <c:formatCode>#,##0.00</c:formatCode>
                <c:ptCount val="12"/>
                <c:pt idx="0">
                  <c:v>256.67549910661438</c:v>
                </c:pt>
                <c:pt idx="1">
                  <c:v>238.70690320517767</c:v>
                </c:pt>
                <c:pt idx="2">
                  <c:v>247.4330830376839</c:v>
                </c:pt>
                <c:pt idx="3">
                  <c:v>204.35472661071981</c:v>
                </c:pt>
                <c:pt idx="4">
                  <c:v>244.18884592519075</c:v>
                </c:pt>
                <c:pt idx="5">
                  <c:v>285.4256606722513</c:v>
                </c:pt>
                <c:pt idx="6">
                  <c:v>285.26567428789673</c:v>
                </c:pt>
                <c:pt idx="7">
                  <c:v>297.10359873312348</c:v>
                </c:pt>
                <c:pt idx="8">
                  <c:v>281.9649218166112</c:v>
                </c:pt>
                <c:pt idx="9">
                  <c:v>313.66035819695543</c:v>
                </c:pt>
                <c:pt idx="10">
                  <c:v>261.62239353809423</c:v>
                </c:pt>
                <c:pt idx="11">
                  <c:v>181.85773815832781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ind_ser!$H$6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ind_ser!$H$7:$H$18</c:f>
              <c:numCache>
                <c:formatCode>#,##0.00</c:formatCode>
                <c:ptCount val="12"/>
                <c:pt idx="0">
                  <c:v>269.54177897574124</c:v>
                </c:pt>
                <c:pt idx="1">
                  <c:v>269.82385084454302</c:v>
                </c:pt>
                <c:pt idx="2">
                  <c:v>249.67968724333915</c:v>
                </c:pt>
                <c:pt idx="3">
                  <c:v>301.7434653021391</c:v>
                </c:pt>
                <c:pt idx="4">
                  <c:v>309.43580202078493</c:v>
                </c:pt>
                <c:pt idx="5">
                  <c:v>278.02987740755145</c:v>
                </c:pt>
                <c:pt idx="6">
                  <c:v>339.89452855019363</c:v>
                </c:pt>
                <c:pt idx="7">
                  <c:v>297.87515721188851</c:v>
                </c:pt>
                <c:pt idx="8">
                  <c:v>280.69175031706862</c:v>
                </c:pt>
                <c:pt idx="9">
                  <c:v>314.43710993123671</c:v>
                </c:pt>
                <c:pt idx="10">
                  <c:v>243.83397273242662</c:v>
                </c:pt>
                <c:pt idx="11">
                  <c:v>194.08487309191705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ind_ser!$I$6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ind_ser!$I$7:$I$18</c:f>
              <c:numCache>
                <c:formatCode>#,##0.00</c:formatCode>
                <c:ptCount val="12"/>
                <c:pt idx="0">
                  <c:v>265.63508875270452</c:v>
                </c:pt>
                <c:pt idx="1">
                  <c:v>283.20225221199394</c:v>
                </c:pt>
                <c:pt idx="2">
                  <c:v>318.99400052169375</c:v>
                </c:pt>
                <c:pt idx="3">
                  <c:v>271.00826344667183</c:v>
                </c:pt>
                <c:pt idx="4">
                  <c:v>322.5961077557281</c:v>
                </c:pt>
                <c:pt idx="5">
                  <c:v>328.59576652897385</c:v>
                </c:pt>
                <c:pt idx="6">
                  <c:v>338.51284006301756</c:v>
                </c:pt>
                <c:pt idx="7">
                  <c:v>307.68949002298513</c:v>
                </c:pt>
                <c:pt idx="8">
                  <c:v>339.44653598370655</c:v>
                </c:pt>
                <c:pt idx="9">
                  <c:v>311.20331950207469</c:v>
                </c:pt>
                <c:pt idx="10">
                  <c:v>288.16745850227909</c:v>
                </c:pt>
                <c:pt idx="11">
                  <c:v>221.93542813018053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ind_ser!$J$6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ind_ser!$J$7:$J$18</c:f>
              <c:numCache>
                <c:formatCode>#,##0.00</c:formatCode>
                <c:ptCount val="12"/>
                <c:pt idx="0">
                  <c:v>247.27749119790388</c:v>
                </c:pt>
                <c:pt idx="1">
                  <c:v>273.60589999677478</c:v>
                </c:pt>
                <c:pt idx="2">
                  <c:v>340.00755572346054</c:v>
                </c:pt>
                <c:pt idx="3">
                  <c:v>275.28979166461841</c:v>
                </c:pt>
                <c:pt idx="4">
                  <c:v>285.90934291251813</c:v>
                </c:pt>
                <c:pt idx="5">
                  <c:v>326.52182493406769</c:v>
                </c:pt>
                <c:pt idx="6">
                  <c:v>352.86188166571952</c:v>
                </c:pt>
                <c:pt idx="7">
                  <c:v>336.59133643168838</c:v>
                </c:pt>
                <c:pt idx="8">
                  <c:v>345.07469771730348</c:v>
                </c:pt>
                <c:pt idx="9">
                  <c:v>300.87034101802374</c:v>
                </c:pt>
                <c:pt idx="10">
                  <c:v>270.24796798283614</c:v>
                </c:pt>
                <c:pt idx="11">
                  <c:v>218.39346879909345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ind_ser!$K$6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ind_ser!$K$7:$K$18</c:f>
              <c:numCache>
                <c:formatCode>#,##0.00</c:formatCode>
                <c:ptCount val="12"/>
                <c:pt idx="0">
                  <c:v>269.74210783447501</c:v>
                </c:pt>
                <c:pt idx="1">
                  <c:v>295.31286786156636</c:v>
                </c:pt>
                <c:pt idx="2">
                  <c:v>279.68246946349137</c:v>
                </c:pt>
                <c:pt idx="3">
                  <c:v>307.50107834088561</c:v>
                </c:pt>
                <c:pt idx="4">
                  <c:v>358.14272424320512</c:v>
                </c:pt>
                <c:pt idx="5">
                  <c:v>337.59108589676083</c:v>
                </c:pt>
                <c:pt idx="6">
                  <c:v>375.44452383804258</c:v>
                </c:pt>
                <c:pt idx="7">
                  <c:v>385.89078911931051</c:v>
                </c:pt>
                <c:pt idx="8">
                  <c:v>352.65660765978805</c:v>
                </c:pt>
                <c:pt idx="9">
                  <c:v>321.44971508917337</c:v>
                </c:pt>
                <c:pt idx="10">
                  <c:v>300.77154439649536</c:v>
                </c:pt>
                <c:pt idx="11">
                  <c:v>220.35839788766575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ind_ser!$L$6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ind_ser!$L$7:$L$18</c:f>
              <c:numCache>
                <c:formatCode>#,##0.00</c:formatCode>
                <c:ptCount val="12"/>
                <c:pt idx="0">
                  <c:v>269.07600780073562</c:v>
                </c:pt>
                <c:pt idx="1">
                  <c:v>277.2468852062417</c:v>
                </c:pt>
                <c:pt idx="2">
                  <c:v>325.99988822860973</c:v>
                </c:pt>
                <c:pt idx="3">
                  <c:v>248.49748238540175</c:v>
                </c:pt>
                <c:pt idx="4">
                  <c:v>354.02757949115755</c:v>
                </c:pt>
                <c:pt idx="5">
                  <c:v>354.43691305206875</c:v>
                </c:pt>
                <c:pt idx="6">
                  <c:v>386.54797230464885</c:v>
                </c:pt>
                <c:pt idx="7">
                  <c:v>366.52462159353627</c:v>
                </c:pt>
                <c:pt idx="8">
                  <c:v>343.64539685369948</c:v>
                </c:pt>
                <c:pt idx="9">
                  <c:v>331.07181745643385</c:v>
                </c:pt>
                <c:pt idx="10">
                  <c:v>284.12119414330277</c:v>
                </c:pt>
                <c:pt idx="11">
                  <c:v>188.84687123527252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ind_ser!$M$6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ind_ser!$M$7:$M$18</c:f>
              <c:numCache>
                <c:formatCode>#,##0.00</c:formatCode>
                <c:ptCount val="12"/>
                <c:pt idx="0">
                  <c:v>261.33142475067569</c:v>
                </c:pt>
                <c:pt idx="1">
                  <c:v>287.81432049487432</c:v>
                </c:pt>
                <c:pt idx="2">
                  <c:v>252.69258974562868</c:v>
                </c:pt>
                <c:pt idx="3">
                  <c:v>293.86256662428536</c:v>
                </c:pt>
                <c:pt idx="4">
                  <c:v>340.83000258505837</c:v>
                </c:pt>
                <c:pt idx="5">
                  <c:v>343.13970908222643</c:v>
                </c:pt>
                <c:pt idx="6">
                  <c:v>369.24371998699036</c:v>
                </c:pt>
                <c:pt idx="7">
                  <c:v>364.71980225470253</c:v>
                </c:pt>
                <c:pt idx="8">
                  <c:v>332.8177920476125</c:v>
                </c:pt>
                <c:pt idx="9">
                  <c:v>331.98558381667164</c:v>
                </c:pt>
                <c:pt idx="10">
                  <c:v>284.64318584865424</c:v>
                </c:pt>
                <c:pt idx="11">
                  <c:v>212.7889782522451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ind_ser!$N$6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ind_ser!$N$7:$N$18</c:f>
              <c:numCache>
                <c:formatCode>#,##0.00</c:formatCode>
                <c:ptCount val="12"/>
                <c:pt idx="0">
                  <c:v>229.83263195778207</c:v>
                </c:pt>
                <c:pt idx="1">
                  <c:v>212.93791067851998</c:v>
                </c:pt>
                <c:pt idx="2">
                  <c:v>224.35029778018409</c:v>
                </c:pt>
                <c:pt idx="3">
                  <c:v>214.39146792460085</c:v>
                </c:pt>
                <c:pt idx="4">
                  <c:v>249.97326080645408</c:v>
                </c:pt>
                <c:pt idx="5">
                  <c:v>262.45782989284703</c:v>
                </c:pt>
                <c:pt idx="6">
                  <c:v>315.77050662113743</c:v>
                </c:pt>
                <c:pt idx="7">
                  <c:v>312.69265424195004</c:v>
                </c:pt>
                <c:pt idx="8">
                  <c:v>287.32909268197255</c:v>
                </c:pt>
                <c:pt idx="9">
                  <c:v>287.42538957657331</c:v>
                </c:pt>
                <c:pt idx="10">
                  <c:v>219.5341261897087</c:v>
                </c:pt>
                <c:pt idx="11">
                  <c:v>164.29806493390188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ind_ser!$O$6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ind_ser!$O$7:$O$18</c:f>
              <c:numCache>
                <c:formatCode>#,##0.00</c:formatCode>
                <c:ptCount val="12"/>
                <c:pt idx="0">
                  <c:v>197.79588864616591</c:v>
                </c:pt>
                <c:pt idx="1">
                  <c:v>227.36561558725242</c:v>
                </c:pt>
                <c:pt idx="2">
                  <c:v>177.01996757520752</c:v>
                </c:pt>
                <c:pt idx="3">
                  <c:v>74.573265656090086</c:v>
                </c:pt>
                <c:pt idx="4">
                  <c:v>132.4132911946846</c:v>
                </c:pt>
                <c:pt idx="5">
                  <c:v>169.42258497181334</c:v>
                </c:pt>
                <c:pt idx="6">
                  <c:v>219.14454655834476</c:v>
                </c:pt>
                <c:pt idx="7">
                  <c:v>219.95006539055998</c:v>
                </c:pt>
                <c:pt idx="8">
                  <c:v>183.73542099376897</c:v>
                </c:pt>
                <c:pt idx="9">
                  <c:v>189.95283929507156</c:v>
                </c:pt>
                <c:pt idx="10">
                  <c:v>166.92844615677188</c:v>
                </c:pt>
                <c:pt idx="11">
                  <c:v>143.09714121373031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F-49A4-AB9F-E3DC6E1E04C1}"/>
            </c:ext>
          </c:extLst>
        </c:ser>
        <c:ser>
          <c:idx val="9"/>
          <c:order val="9"/>
          <c:tx>
            <c:strRef>
              <c:f>ind_ser!$P$6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ind_ser!$P$7:$P$18</c:f>
              <c:numCache>
                <c:formatCode>#,##0.00</c:formatCode>
                <c:ptCount val="12"/>
                <c:pt idx="0">
                  <c:v>251.33010262055879</c:v>
                </c:pt>
                <c:pt idx="1">
                  <c:v>201.57226365652087</c:v>
                </c:pt>
                <c:pt idx="2">
                  <c:v>181.80729131799717</c:v>
                </c:pt>
                <c:pt idx="3">
                  <c:v>185.59001289398779</c:v>
                </c:pt>
                <c:pt idx="4">
                  <c:v>210.04468466540015</c:v>
                </c:pt>
                <c:pt idx="5">
                  <c:v>207.19000149354756</c:v>
                </c:pt>
                <c:pt idx="6">
                  <c:v>299.94916115912559</c:v>
                </c:pt>
                <c:pt idx="7">
                  <c:v>293.33400047533866</c:v>
                </c:pt>
                <c:pt idx="8">
                  <c:v>262.77325876970008</c:v>
                </c:pt>
                <c:pt idx="9">
                  <c:v>207.83772030798352</c:v>
                </c:pt>
                <c:pt idx="10">
                  <c:v>224.71682643155754</c:v>
                </c:pt>
                <c:pt idx="11">
                  <c:v>360.55953881438933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14-4EA0-9201-FD72B64CE4E7}"/>
            </c:ext>
          </c:extLst>
        </c:ser>
        <c:ser>
          <c:idx val="10"/>
          <c:order val="10"/>
          <c:tx>
            <c:strRef>
              <c:f>ind_ser!$Q$6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ind_ser!$Q$7:$Q$18</c:f>
              <c:numCache>
                <c:formatCode>#,##0.00</c:formatCode>
                <c:ptCount val="12"/>
                <c:pt idx="0">
                  <c:v>570.51214638763281</c:v>
                </c:pt>
                <c:pt idx="1">
                  <c:v>322.06330844463139</c:v>
                </c:pt>
                <c:pt idx="2">
                  <c:v>340.79556209906406</c:v>
                </c:pt>
                <c:pt idx="3">
                  <c:v>324.03512461878222</c:v>
                </c:pt>
                <c:pt idx="4">
                  <c:v>390.09096645283415</c:v>
                </c:pt>
                <c:pt idx="5">
                  <c:v>480.79451046377119</c:v>
                </c:pt>
                <c:pt idx="6">
                  <c:v>395.67777894626141</c:v>
                </c:pt>
                <c:pt idx="7">
                  <c:v>332.25102534441055</c:v>
                </c:pt>
                <c:pt idx="8">
                  <c:v>282.29834893259016</c:v>
                </c:pt>
                <c:pt idx="9">
                  <c:v>278.02608055526343</c:v>
                </c:pt>
                <c:pt idx="10">
                  <c:v>208.35524240193502</c:v>
                </c:pt>
                <c:pt idx="11">
                  <c:v>170.56209906404459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6B-4C2C-8153-8D17745B1529}"/>
            </c:ext>
          </c:extLst>
        </c:ser>
        <c:ser>
          <c:idx val="11"/>
          <c:order val="11"/>
          <c:tx>
            <c:strRef>
              <c:f>ind_ser!$R$6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ind_ser!$R$7:$R$18</c:f>
              <c:numCache>
                <c:formatCode>#,##0.00</c:formatCode>
                <c:ptCount val="12"/>
                <c:pt idx="0">
                  <c:v>215.57675097891141</c:v>
                </c:pt>
                <c:pt idx="1">
                  <c:v>212.68716634495956</c:v>
                </c:pt>
                <c:pt idx="2">
                  <c:v>236.20132689568933</c:v>
                </c:pt>
                <c:pt idx="3">
                  <c:v>211.43858873701279</c:v>
                </c:pt>
                <c:pt idx="4">
                  <c:v>257.14343305200174</c:v>
                </c:pt>
                <c:pt idx="5">
                  <c:v>269.44264103943004</c:v>
                </c:pt>
                <c:pt idx="6">
                  <c:v>296.94798730526082</c:v>
                </c:pt>
                <c:pt idx="7">
                  <c:v>284.95255568615084</c:v>
                </c:pt>
                <c:pt idx="8">
                  <c:v>281.16988725638834</c:v>
                </c:pt>
                <c:pt idx="9">
                  <c:v>265.47140411288308</c:v>
                </c:pt>
                <c:pt idx="10">
                  <c:v>205.29057626158783</c:v>
                </c:pt>
                <c:pt idx="11">
                  <c:v>145.11920046077759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6B-4C2C-8153-8D17745B1529}"/>
            </c:ext>
          </c:extLst>
        </c:ser>
        <c:ser>
          <c:idx val="12"/>
          <c:order val="12"/>
          <c:tx>
            <c:strRef>
              <c:f>ind_ser!$S$6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ind_ser!$C$7:$C$18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ind_ser!$S$7:$S$18</c:f>
              <c:numCache>
                <c:formatCode>#,##0.00</c:formatCode>
                <c:ptCount val="12"/>
                <c:pt idx="0">
                  <c:v>191.89598454388803</c:v>
                </c:pt>
                <c:pt idx="1">
                  <c:v>197.59422614274257</c:v>
                </c:pt>
                <c:pt idx="2">
                  <c:v>183.61988236086202</c:v>
                </c:pt>
                <c:pt idx="3">
                  <c:v>210.69588004925964</c:v>
                </c:pt>
                <c:pt idx="4">
                  <c:v>235.76376526787641</c:v>
                </c:pt>
                <c:pt idx="5">
                  <c:v>233.27786930408635</c:v>
                </c:pt>
                <c:pt idx="6">
                  <c:v>284.38701671215949</c:v>
                </c:pt>
                <c:pt idx="7">
                  <c:v>261.39747744591398</c:v>
                </c:pt>
                <c:pt idx="8">
                  <c:v>247.78503669232146</c:v>
                </c:pt>
                <c:pt idx="9">
                  <c:v>241.49734352922118</c:v>
                </c:pt>
                <c:pt idx="10">
                  <c:v>188.82186974090652</c:v>
                </c:pt>
                <c:pt idx="11">
                  <c:v>145.89366871249615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AF-40C7-A16F-BFBFCCDDEAA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67879456082324"/>
          <c:y val="7.9369769955226183E-2"/>
          <c:w val="7.6405797101449277E-2"/>
          <c:h val="0.808016470754057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</a:t>
            </a:r>
            <a:r>
              <a:rPr lang="en-US" sz="1100" baseline="0"/>
              <a:t> PER PERÍODE </a:t>
            </a:r>
            <a:r>
              <a:rPr lang="en-US" sz="1100"/>
              <a:t>DE L'ÍNDEX D'ACCIDENTALITAT A SERVEIS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ind_ser!$G$6:$S$6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ind_ser!$G$20:$S$20</c:f>
              <c:numCache>
                <c:formatCode>#,##0.00</c:formatCode>
                <c:ptCount val="13"/>
                <c:pt idx="0">
                  <c:v>258.18828360738723</c:v>
                </c:pt>
                <c:pt idx="1">
                  <c:v>279.08932113573582</c:v>
                </c:pt>
                <c:pt idx="2">
                  <c:v>299.74887928516745</c:v>
                </c:pt>
                <c:pt idx="3">
                  <c:v>297.72096667033401</c:v>
                </c:pt>
                <c:pt idx="4">
                  <c:v>317.04532596923838</c:v>
                </c:pt>
                <c:pt idx="5">
                  <c:v>310.83688581259236</c:v>
                </c:pt>
                <c:pt idx="6">
                  <c:v>306.32247295746879</c:v>
                </c:pt>
                <c:pt idx="7">
                  <c:v>248.41610277380269</c:v>
                </c:pt>
                <c:pt idx="8">
                  <c:v>175.11658943662178</c:v>
                </c:pt>
                <c:pt idx="9">
                  <c:v>240.55873855050888</c:v>
                </c:pt>
                <c:pt idx="10">
                  <c:v>341.28851614260174</c:v>
                </c:pt>
                <c:pt idx="11">
                  <c:v>240.1201265109211</c:v>
                </c:pt>
                <c:pt idx="12">
                  <c:v>218.55250170847782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HOSTALERIA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hos!$G$6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hos!$G$7:$G$18</c:f>
              <c:numCache>
                <c:formatCode>#,##0</c:formatCode>
                <c:ptCount val="12"/>
                <c:pt idx="0">
                  <c:v>82</c:v>
                </c:pt>
                <c:pt idx="1">
                  <c:v>101</c:v>
                </c:pt>
                <c:pt idx="2">
                  <c:v>123</c:v>
                </c:pt>
                <c:pt idx="3">
                  <c:v>185</c:v>
                </c:pt>
                <c:pt idx="4">
                  <c:v>268</c:v>
                </c:pt>
                <c:pt idx="5">
                  <c:v>401</c:v>
                </c:pt>
                <c:pt idx="6">
                  <c:v>493</c:v>
                </c:pt>
                <c:pt idx="7">
                  <c:v>652</c:v>
                </c:pt>
                <c:pt idx="8">
                  <c:v>395</c:v>
                </c:pt>
                <c:pt idx="9">
                  <c:v>271</c:v>
                </c:pt>
                <c:pt idx="10">
                  <c:v>78</c:v>
                </c:pt>
                <c:pt idx="11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hos!$H$6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hos!$H$7:$H$18</c:f>
              <c:numCache>
                <c:formatCode>#,##0</c:formatCode>
                <c:ptCount val="12"/>
                <c:pt idx="0">
                  <c:v>69</c:v>
                </c:pt>
                <c:pt idx="1">
                  <c:v>79</c:v>
                </c:pt>
                <c:pt idx="2">
                  <c:v>111</c:v>
                </c:pt>
                <c:pt idx="3">
                  <c:v>191</c:v>
                </c:pt>
                <c:pt idx="4">
                  <c:v>357</c:v>
                </c:pt>
                <c:pt idx="5">
                  <c:v>433</c:v>
                </c:pt>
                <c:pt idx="6">
                  <c:v>570</c:v>
                </c:pt>
                <c:pt idx="7">
                  <c:v>668</c:v>
                </c:pt>
                <c:pt idx="8">
                  <c:v>423</c:v>
                </c:pt>
                <c:pt idx="9">
                  <c:v>279</c:v>
                </c:pt>
                <c:pt idx="10">
                  <c:v>90</c:v>
                </c:pt>
                <c:pt idx="11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hos!$I$6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hos!$I$7:$I$18</c:f>
              <c:numCache>
                <c:formatCode>#,##0</c:formatCode>
                <c:ptCount val="12"/>
                <c:pt idx="0">
                  <c:v>93</c:v>
                </c:pt>
                <c:pt idx="1">
                  <c:v>90</c:v>
                </c:pt>
                <c:pt idx="2">
                  <c:v>147</c:v>
                </c:pt>
                <c:pt idx="3">
                  <c:v>236</c:v>
                </c:pt>
                <c:pt idx="4">
                  <c:v>400</c:v>
                </c:pt>
                <c:pt idx="5">
                  <c:v>508</c:v>
                </c:pt>
                <c:pt idx="6">
                  <c:v>635</c:v>
                </c:pt>
                <c:pt idx="7">
                  <c:v>675</c:v>
                </c:pt>
                <c:pt idx="8">
                  <c:v>522</c:v>
                </c:pt>
                <c:pt idx="9">
                  <c:v>291</c:v>
                </c:pt>
                <c:pt idx="10">
                  <c:v>92</c:v>
                </c:pt>
                <c:pt idx="11">
                  <c:v>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hos!$J$6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hos!$J$7:$J$18</c:f>
              <c:numCache>
                <c:formatCode>#,##0</c:formatCode>
                <c:ptCount val="12"/>
                <c:pt idx="0">
                  <c:v>83</c:v>
                </c:pt>
                <c:pt idx="1">
                  <c:v>94</c:v>
                </c:pt>
                <c:pt idx="2">
                  <c:v>158</c:v>
                </c:pt>
                <c:pt idx="3">
                  <c:v>272</c:v>
                </c:pt>
                <c:pt idx="4">
                  <c:v>397</c:v>
                </c:pt>
                <c:pt idx="5">
                  <c:v>542</c:v>
                </c:pt>
                <c:pt idx="6">
                  <c:v>746</c:v>
                </c:pt>
                <c:pt idx="7">
                  <c:v>780</c:v>
                </c:pt>
                <c:pt idx="8">
                  <c:v>566</c:v>
                </c:pt>
                <c:pt idx="9">
                  <c:v>339</c:v>
                </c:pt>
                <c:pt idx="10">
                  <c:v>104</c:v>
                </c:pt>
                <c:pt idx="11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hos!$K$6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hos!$K$7:$K$18</c:f>
              <c:numCache>
                <c:formatCode>#,##0</c:formatCode>
                <c:ptCount val="12"/>
                <c:pt idx="0">
                  <c:v>90</c:v>
                </c:pt>
                <c:pt idx="1">
                  <c:v>123</c:v>
                </c:pt>
                <c:pt idx="2">
                  <c:v>193</c:v>
                </c:pt>
                <c:pt idx="3">
                  <c:v>328</c:v>
                </c:pt>
                <c:pt idx="4">
                  <c:v>498</c:v>
                </c:pt>
                <c:pt idx="5">
                  <c:v>678</c:v>
                </c:pt>
                <c:pt idx="6">
                  <c:v>838</c:v>
                </c:pt>
                <c:pt idx="7">
                  <c:v>882</c:v>
                </c:pt>
                <c:pt idx="8">
                  <c:v>686</c:v>
                </c:pt>
                <c:pt idx="9">
                  <c:v>417</c:v>
                </c:pt>
                <c:pt idx="10">
                  <c:v>147</c:v>
                </c:pt>
                <c:pt idx="11">
                  <c:v>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hos!$L$6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hos!$L$7:$L$18</c:f>
              <c:numCache>
                <c:formatCode>#,##0</c:formatCode>
                <c:ptCount val="12"/>
                <c:pt idx="0">
                  <c:v>121</c:v>
                </c:pt>
                <c:pt idx="1">
                  <c:v>145</c:v>
                </c:pt>
                <c:pt idx="2">
                  <c:v>204</c:v>
                </c:pt>
                <c:pt idx="3">
                  <c:v>335</c:v>
                </c:pt>
                <c:pt idx="4">
                  <c:v>602</c:v>
                </c:pt>
                <c:pt idx="5">
                  <c:v>731</c:v>
                </c:pt>
                <c:pt idx="6">
                  <c:v>897</c:v>
                </c:pt>
                <c:pt idx="7">
                  <c:v>936</c:v>
                </c:pt>
                <c:pt idx="8">
                  <c:v>708</c:v>
                </c:pt>
                <c:pt idx="9">
                  <c:v>474</c:v>
                </c:pt>
                <c:pt idx="10">
                  <c:v>159</c:v>
                </c:pt>
                <c:pt idx="11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hos!$M$6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hos!$M$7:$M$18</c:f>
              <c:numCache>
                <c:formatCode>#,##0</c:formatCode>
                <c:ptCount val="12"/>
                <c:pt idx="0">
                  <c:v>123</c:v>
                </c:pt>
                <c:pt idx="1">
                  <c:v>124</c:v>
                </c:pt>
                <c:pt idx="2">
                  <c:v>221</c:v>
                </c:pt>
                <c:pt idx="3">
                  <c:v>352</c:v>
                </c:pt>
                <c:pt idx="4">
                  <c:v>576</c:v>
                </c:pt>
                <c:pt idx="5">
                  <c:v>764</c:v>
                </c:pt>
                <c:pt idx="6">
                  <c:v>940</c:v>
                </c:pt>
                <c:pt idx="7">
                  <c:v>945</c:v>
                </c:pt>
                <c:pt idx="8">
                  <c:v>750</c:v>
                </c:pt>
                <c:pt idx="9">
                  <c:v>457</c:v>
                </c:pt>
                <c:pt idx="10">
                  <c:v>162</c:v>
                </c:pt>
                <c:pt idx="11">
                  <c:v>108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hos!$N$6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hos!$N$7:$N$18</c:f>
              <c:numCache>
                <c:formatCode>#,##0</c:formatCode>
                <c:ptCount val="12"/>
                <c:pt idx="0">
                  <c:v>123</c:v>
                </c:pt>
                <c:pt idx="1">
                  <c:v>154</c:v>
                </c:pt>
                <c:pt idx="2">
                  <c:v>212</c:v>
                </c:pt>
                <c:pt idx="3">
                  <c:v>386</c:v>
                </c:pt>
                <c:pt idx="4">
                  <c:v>561</c:v>
                </c:pt>
                <c:pt idx="5">
                  <c:v>748</c:v>
                </c:pt>
                <c:pt idx="6">
                  <c:v>988</c:v>
                </c:pt>
                <c:pt idx="7">
                  <c:v>990</c:v>
                </c:pt>
                <c:pt idx="8">
                  <c:v>764</c:v>
                </c:pt>
                <c:pt idx="9">
                  <c:v>522</c:v>
                </c:pt>
                <c:pt idx="10">
                  <c:v>138</c:v>
                </c:pt>
                <c:pt idx="11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hos!$O$6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hos!$O$7:$O$18</c:f>
              <c:numCache>
                <c:formatCode>#,##0</c:formatCode>
                <c:ptCount val="12"/>
                <c:pt idx="0">
                  <c:v>142</c:v>
                </c:pt>
                <c:pt idx="1">
                  <c:v>164</c:v>
                </c:pt>
                <c:pt idx="2">
                  <c:v>107</c:v>
                </c:pt>
                <c:pt idx="3">
                  <c:v>12</c:v>
                </c:pt>
                <c:pt idx="4">
                  <c:v>36</c:v>
                </c:pt>
                <c:pt idx="5">
                  <c:v>95</c:v>
                </c:pt>
                <c:pt idx="6">
                  <c:v>266</c:v>
                </c:pt>
                <c:pt idx="7">
                  <c:v>339</c:v>
                </c:pt>
                <c:pt idx="8">
                  <c:v>122</c:v>
                </c:pt>
                <c:pt idx="9">
                  <c:v>76</c:v>
                </c:pt>
                <c:pt idx="10">
                  <c:v>59</c:v>
                </c:pt>
                <c:pt idx="11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5-405E-BBF6-EE2FF217F3D3}"/>
            </c:ext>
          </c:extLst>
        </c:ser>
        <c:ser>
          <c:idx val="9"/>
          <c:order val="9"/>
          <c:tx>
            <c:strRef>
              <c:f>hos!$P$6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hos!$P$7:$P$18</c:f>
              <c:numCache>
                <c:formatCode>#,##0</c:formatCode>
                <c:ptCount val="12"/>
                <c:pt idx="0">
                  <c:v>39</c:v>
                </c:pt>
                <c:pt idx="1">
                  <c:v>31</c:v>
                </c:pt>
                <c:pt idx="2">
                  <c:v>52</c:v>
                </c:pt>
                <c:pt idx="3">
                  <c:v>73</c:v>
                </c:pt>
                <c:pt idx="4">
                  <c:v>146</c:v>
                </c:pt>
                <c:pt idx="5">
                  <c:v>312</c:v>
                </c:pt>
                <c:pt idx="6">
                  <c:v>532</c:v>
                </c:pt>
                <c:pt idx="7">
                  <c:v>679</c:v>
                </c:pt>
                <c:pt idx="8">
                  <c:v>548</c:v>
                </c:pt>
                <c:pt idx="9">
                  <c:v>309</c:v>
                </c:pt>
                <c:pt idx="10">
                  <c:v>120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DF-460C-9F6C-99F08A66F64E}"/>
            </c:ext>
          </c:extLst>
        </c:ser>
        <c:ser>
          <c:idx val="10"/>
          <c:order val="10"/>
          <c:tx>
            <c:strRef>
              <c:f>hos!$Q$6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hos!$Q$7:$Q$18</c:f>
              <c:numCache>
                <c:formatCode>0</c:formatCode>
                <c:ptCount val="12"/>
                <c:pt idx="0">
                  <c:v>96</c:v>
                </c:pt>
                <c:pt idx="1">
                  <c:v>116</c:v>
                </c:pt>
                <c:pt idx="2">
                  <c:v>223</c:v>
                </c:pt>
                <c:pt idx="3">
                  <c:v>373</c:v>
                </c:pt>
                <c:pt idx="4">
                  <c:v>571</c:v>
                </c:pt>
                <c:pt idx="5">
                  <c:v>783</c:v>
                </c:pt>
                <c:pt idx="6">
                  <c:v>943</c:v>
                </c:pt>
                <c:pt idx="7">
                  <c:v>986</c:v>
                </c:pt>
                <c:pt idx="8">
                  <c:v>740</c:v>
                </c:pt>
                <c:pt idx="9">
                  <c:v>468</c:v>
                </c:pt>
                <c:pt idx="10">
                  <c:v>156</c:v>
                </c:pt>
                <c:pt idx="11">
                  <c:v>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10-4034-87BB-E5D5069BFB06}"/>
            </c:ext>
          </c:extLst>
        </c:ser>
        <c:ser>
          <c:idx val="11"/>
          <c:order val="11"/>
          <c:tx>
            <c:strRef>
              <c:f>hos!$R$6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hos!$R$7:$R$18</c:f>
              <c:numCache>
                <c:formatCode>#,##0</c:formatCode>
                <c:ptCount val="12"/>
                <c:pt idx="0">
                  <c:v>112</c:v>
                </c:pt>
                <c:pt idx="1">
                  <c:v>157</c:v>
                </c:pt>
                <c:pt idx="2">
                  <c:v>228</c:v>
                </c:pt>
                <c:pt idx="3">
                  <c:v>446</c:v>
                </c:pt>
                <c:pt idx="4">
                  <c:v>722</c:v>
                </c:pt>
                <c:pt idx="5">
                  <c:v>842</c:v>
                </c:pt>
                <c:pt idx="6">
                  <c:v>1146</c:v>
                </c:pt>
                <c:pt idx="7">
                  <c:v>1088</c:v>
                </c:pt>
                <c:pt idx="8">
                  <c:v>892</c:v>
                </c:pt>
                <c:pt idx="9">
                  <c:v>587</c:v>
                </c:pt>
                <c:pt idx="10">
                  <c:v>181</c:v>
                </c:pt>
                <c:pt idx="11">
                  <c:v>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10-4034-87BB-E5D5069BFB06}"/>
            </c:ext>
          </c:extLst>
        </c:ser>
        <c:ser>
          <c:idx val="12"/>
          <c:order val="12"/>
          <c:tx>
            <c:strRef>
              <c:f>hos!$S$6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hos!$S$7:$S$18</c:f>
              <c:numCache>
                <c:formatCode>#,##0</c:formatCode>
                <c:ptCount val="12"/>
                <c:pt idx="0">
                  <c:v>134</c:v>
                </c:pt>
                <c:pt idx="1">
                  <c:v>182</c:v>
                </c:pt>
                <c:pt idx="2">
                  <c:v>281</c:v>
                </c:pt>
                <c:pt idx="3">
                  <c:v>466</c:v>
                </c:pt>
                <c:pt idx="4">
                  <c:v>764</c:v>
                </c:pt>
                <c:pt idx="5">
                  <c:v>849</c:v>
                </c:pt>
                <c:pt idx="6">
                  <c:v>1050</c:v>
                </c:pt>
                <c:pt idx="7">
                  <c:v>1155</c:v>
                </c:pt>
                <c:pt idx="8">
                  <c:v>792</c:v>
                </c:pt>
                <c:pt idx="9">
                  <c:v>631</c:v>
                </c:pt>
                <c:pt idx="10">
                  <c:v>175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C-4D8C-B9DC-12630B2737B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 BALEARS PER MESOS 2012-2023*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'TOTAL sense aut.'!$G$5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aut.'!$G$6:$G$17</c:f>
              <c:numCache>
                <c:formatCode>#,##0</c:formatCode>
                <c:ptCount val="12"/>
                <c:pt idx="0">
                  <c:v>838</c:v>
                </c:pt>
                <c:pt idx="1">
                  <c:v>854</c:v>
                </c:pt>
                <c:pt idx="2">
                  <c:v>917</c:v>
                </c:pt>
                <c:pt idx="3">
                  <c:v>849</c:v>
                </c:pt>
                <c:pt idx="4">
                  <c:v>1116</c:v>
                </c:pt>
                <c:pt idx="5">
                  <c:v>1309</c:v>
                </c:pt>
                <c:pt idx="6">
                  <c:v>1387</c:v>
                </c:pt>
                <c:pt idx="7">
                  <c:v>1521</c:v>
                </c:pt>
                <c:pt idx="8">
                  <c:v>1215</c:v>
                </c:pt>
                <c:pt idx="9">
                  <c:v>1122</c:v>
                </c:pt>
                <c:pt idx="10">
                  <c:v>826</c:v>
                </c:pt>
                <c:pt idx="11">
                  <c:v>559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'TOTAL sense aut.'!$H$5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aut.'!$H$6:$H$17</c:f>
              <c:numCache>
                <c:formatCode>#,##0</c:formatCode>
                <c:ptCount val="12"/>
                <c:pt idx="0">
                  <c:v>815</c:v>
                </c:pt>
                <c:pt idx="1">
                  <c:v>818</c:v>
                </c:pt>
                <c:pt idx="2">
                  <c:v>839</c:v>
                </c:pt>
                <c:pt idx="3">
                  <c:v>1069</c:v>
                </c:pt>
                <c:pt idx="4">
                  <c:v>1311</c:v>
                </c:pt>
                <c:pt idx="5">
                  <c:v>1328</c:v>
                </c:pt>
                <c:pt idx="6">
                  <c:v>1612</c:v>
                </c:pt>
                <c:pt idx="7">
                  <c:v>1529</c:v>
                </c:pt>
                <c:pt idx="8">
                  <c:v>1267</c:v>
                </c:pt>
                <c:pt idx="9">
                  <c:v>1202</c:v>
                </c:pt>
                <c:pt idx="10">
                  <c:v>758</c:v>
                </c:pt>
                <c:pt idx="11">
                  <c:v>614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'TOTAL sense aut.'!$I$5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aut.'!$I$6:$I$17</c:f>
              <c:numCache>
                <c:formatCode>#,##0</c:formatCode>
                <c:ptCount val="12"/>
                <c:pt idx="0">
                  <c:v>801</c:v>
                </c:pt>
                <c:pt idx="1">
                  <c:v>895</c:v>
                </c:pt>
                <c:pt idx="2">
                  <c:v>1105</c:v>
                </c:pt>
                <c:pt idx="3">
                  <c:v>1083</c:v>
                </c:pt>
                <c:pt idx="4">
                  <c:v>1414</c:v>
                </c:pt>
                <c:pt idx="5">
                  <c:v>1568</c:v>
                </c:pt>
                <c:pt idx="6">
                  <c:v>1731</c:v>
                </c:pt>
                <c:pt idx="7">
                  <c:v>1586</c:v>
                </c:pt>
                <c:pt idx="8">
                  <c:v>1532</c:v>
                </c:pt>
                <c:pt idx="9">
                  <c:v>1205</c:v>
                </c:pt>
                <c:pt idx="10">
                  <c:v>920</c:v>
                </c:pt>
                <c:pt idx="11">
                  <c:v>735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'TOTAL sense aut.'!$J$5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aut.'!$J$6:$J$17</c:f>
              <c:numCache>
                <c:formatCode>#,##0</c:formatCode>
                <c:ptCount val="12"/>
                <c:pt idx="0">
                  <c:v>824</c:v>
                </c:pt>
                <c:pt idx="1">
                  <c:v>997</c:v>
                </c:pt>
                <c:pt idx="2">
                  <c:v>1275</c:v>
                </c:pt>
                <c:pt idx="3">
                  <c:v>1243</c:v>
                </c:pt>
                <c:pt idx="4">
                  <c:v>1465</c:v>
                </c:pt>
                <c:pt idx="5">
                  <c:v>1708</c:v>
                </c:pt>
                <c:pt idx="6">
                  <c:v>2005</c:v>
                </c:pt>
                <c:pt idx="7">
                  <c:v>1879</c:v>
                </c:pt>
                <c:pt idx="8">
                  <c:v>1665</c:v>
                </c:pt>
                <c:pt idx="9">
                  <c:v>1306</c:v>
                </c:pt>
                <c:pt idx="10">
                  <c:v>985</c:v>
                </c:pt>
                <c:pt idx="11">
                  <c:v>791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'TOTAL sense aut.'!$K$5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aut.'!$K$6:$K$17</c:f>
              <c:numCache>
                <c:formatCode>#,##0</c:formatCode>
                <c:ptCount val="12"/>
                <c:pt idx="0">
                  <c:v>938</c:v>
                </c:pt>
                <c:pt idx="1">
                  <c:v>1126</c:v>
                </c:pt>
                <c:pt idx="2">
                  <c:v>1170</c:v>
                </c:pt>
                <c:pt idx="3">
                  <c:v>1483</c:v>
                </c:pt>
                <c:pt idx="4">
                  <c:v>1811</c:v>
                </c:pt>
                <c:pt idx="5">
                  <c:v>1928</c:v>
                </c:pt>
                <c:pt idx="6">
                  <c:v>2178</c:v>
                </c:pt>
                <c:pt idx="7">
                  <c:v>2151</c:v>
                </c:pt>
                <c:pt idx="8">
                  <c:v>1941</c:v>
                </c:pt>
                <c:pt idx="9">
                  <c:v>1490</c:v>
                </c:pt>
                <c:pt idx="10">
                  <c:v>1174</c:v>
                </c:pt>
                <c:pt idx="11">
                  <c:v>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'TOTAL sense aut.'!$L$5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aut.'!$L$6:$L$17</c:f>
              <c:numCache>
                <c:formatCode>#,##0</c:formatCode>
                <c:ptCount val="12"/>
                <c:pt idx="0">
                  <c:v>1096</c:v>
                </c:pt>
                <c:pt idx="1">
                  <c:v>1219</c:v>
                </c:pt>
                <c:pt idx="2">
                  <c:v>1533</c:v>
                </c:pt>
                <c:pt idx="3">
                  <c:v>1380</c:v>
                </c:pt>
                <c:pt idx="4">
                  <c:v>2087</c:v>
                </c:pt>
                <c:pt idx="5">
                  <c:v>2157</c:v>
                </c:pt>
                <c:pt idx="6">
                  <c:v>2367</c:v>
                </c:pt>
                <c:pt idx="7">
                  <c:v>2255</c:v>
                </c:pt>
                <c:pt idx="8">
                  <c:v>2014</c:v>
                </c:pt>
                <c:pt idx="9">
                  <c:v>1705</c:v>
                </c:pt>
                <c:pt idx="10">
                  <c:v>1241</c:v>
                </c:pt>
                <c:pt idx="11">
                  <c:v>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'TOTAL sense aut.'!$M$5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aut.'!$M$6:$M$17</c:f>
              <c:numCache>
                <c:formatCode>#,##0</c:formatCode>
                <c:ptCount val="12"/>
                <c:pt idx="0">
                  <c:v>1187</c:v>
                </c:pt>
                <c:pt idx="1">
                  <c:v>1256</c:v>
                </c:pt>
                <c:pt idx="2">
                  <c:v>1305</c:v>
                </c:pt>
                <c:pt idx="3">
                  <c:v>1561</c:v>
                </c:pt>
                <c:pt idx="4">
                  <c:v>2032</c:v>
                </c:pt>
                <c:pt idx="5">
                  <c:v>2230</c:v>
                </c:pt>
                <c:pt idx="6">
                  <c:v>2520</c:v>
                </c:pt>
                <c:pt idx="7">
                  <c:v>2291</c:v>
                </c:pt>
                <c:pt idx="8">
                  <c:v>2098</c:v>
                </c:pt>
                <c:pt idx="9">
                  <c:v>1748</c:v>
                </c:pt>
                <c:pt idx="10">
                  <c:v>1289</c:v>
                </c:pt>
                <c:pt idx="11">
                  <c:v>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'TOTAL sense aut.'!$N$5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aut.'!$N$6:$N$17</c:f>
              <c:numCache>
                <c:formatCode>#,##0</c:formatCode>
                <c:ptCount val="12"/>
                <c:pt idx="0">
                  <c:v>1302</c:v>
                </c:pt>
                <c:pt idx="1">
                  <c:v>1282</c:v>
                </c:pt>
                <c:pt idx="2">
                  <c:v>1430</c:v>
                </c:pt>
                <c:pt idx="3">
                  <c:v>1534</c:v>
                </c:pt>
                <c:pt idx="4">
                  <c:v>2006</c:v>
                </c:pt>
                <c:pt idx="5">
                  <c:v>2162</c:v>
                </c:pt>
                <c:pt idx="6">
                  <c:v>2649</c:v>
                </c:pt>
                <c:pt idx="7">
                  <c:v>2471</c:v>
                </c:pt>
                <c:pt idx="8">
                  <c:v>2198</c:v>
                </c:pt>
                <c:pt idx="9">
                  <c:v>1937</c:v>
                </c:pt>
                <c:pt idx="10">
                  <c:v>1225</c:v>
                </c:pt>
                <c:pt idx="11">
                  <c:v>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'TOTAL sense aut.'!$O$5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aut.'!$O$6:$O$17</c:f>
              <c:numCache>
                <c:formatCode>#,##0</c:formatCode>
                <c:ptCount val="12"/>
                <c:pt idx="0">
                  <c:v>1118</c:v>
                </c:pt>
                <c:pt idx="1">
                  <c:v>1382</c:v>
                </c:pt>
                <c:pt idx="2">
                  <c:v>1046</c:v>
                </c:pt>
                <c:pt idx="3">
                  <c:v>414</c:v>
                </c:pt>
                <c:pt idx="4">
                  <c:v>818</c:v>
                </c:pt>
                <c:pt idx="5">
                  <c:v>1113</c:v>
                </c:pt>
                <c:pt idx="6">
                  <c:v>1449</c:v>
                </c:pt>
                <c:pt idx="7">
                  <c:v>1407</c:v>
                </c:pt>
                <c:pt idx="8">
                  <c:v>1091</c:v>
                </c:pt>
                <c:pt idx="9">
                  <c:v>1025</c:v>
                </c:pt>
                <c:pt idx="10">
                  <c:v>953</c:v>
                </c:pt>
                <c:pt idx="11">
                  <c:v>770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1B-4B92-94C4-BE6E6BBAE0D4}"/>
            </c:ext>
          </c:extLst>
        </c:ser>
        <c:ser>
          <c:idx val="9"/>
          <c:order val="9"/>
          <c:tx>
            <c:strRef>
              <c:f>'TOTAL sense aut.'!$P$5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aut.'!$P$6:$P$17</c:f>
              <c:numCache>
                <c:formatCode>#,##0</c:formatCode>
                <c:ptCount val="12"/>
                <c:pt idx="0">
                  <c:v>1032</c:v>
                </c:pt>
                <c:pt idx="1">
                  <c:v>1044</c:v>
                </c:pt>
                <c:pt idx="2">
                  <c:v>1071</c:v>
                </c:pt>
                <c:pt idx="3">
                  <c:v>1063</c:v>
                </c:pt>
                <c:pt idx="4">
                  <c:v>1259</c:v>
                </c:pt>
                <c:pt idx="5">
                  <c:v>1455</c:v>
                </c:pt>
                <c:pt idx="6">
                  <c:v>1918</c:v>
                </c:pt>
                <c:pt idx="7">
                  <c:v>1959</c:v>
                </c:pt>
                <c:pt idx="8">
                  <c:v>1871</c:v>
                </c:pt>
                <c:pt idx="9">
                  <c:v>1329</c:v>
                </c:pt>
                <c:pt idx="10">
                  <c:v>1184</c:v>
                </c:pt>
                <c:pt idx="11">
                  <c:v>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21-4250-9FCB-7B1032BA7B63}"/>
            </c:ext>
          </c:extLst>
        </c:ser>
        <c:ser>
          <c:idx val="10"/>
          <c:order val="10"/>
          <c:tx>
            <c:strRef>
              <c:f>'TOTAL sense aut.'!$Q$5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aut.'!$Q$6:$Q$17</c:f>
              <c:numCache>
                <c:formatCode>#,##0</c:formatCode>
                <c:ptCount val="12"/>
                <c:pt idx="0">
                  <c:v>2154</c:v>
                </c:pt>
                <c:pt idx="1">
                  <c:v>1555</c:v>
                </c:pt>
                <c:pt idx="2">
                  <c:v>1830</c:v>
                </c:pt>
                <c:pt idx="3">
                  <c:v>1780</c:v>
                </c:pt>
                <c:pt idx="4">
                  <c:v>2315</c:v>
                </c:pt>
                <c:pt idx="5">
                  <c:v>2778</c:v>
                </c:pt>
                <c:pt idx="6">
                  <c:v>2686</c:v>
                </c:pt>
                <c:pt idx="7">
                  <c:v>2431</c:v>
                </c:pt>
                <c:pt idx="8">
                  <c:v>2137</c:v>
                </c:pt>
                <c:pt idx="9">
                  <c:v>1840</c:v>
                </c:pt>
                <c:pt idx="10">
                  <c:v>1320</c:v>
                </c:pt>
                <c:pt idx="11">
                  <c:v>953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3F-42D5-A4C7-A95D50F4EBB6}"/>
            </c:ext>
          </c:extLst>
        </c:ser>
        <c:ser>
          <c:idx val="11"/>
          <c:order val="11"/>
          <c:tx>
            <c:strRef>
              <c:f>'TOTAL sense aut.'!$R$5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'TOTAL sense aut.'!$C$6:$C$17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'TOTAL sense aut.'!$R$7:$R$17</c:f>
              <c:numCache>
                <c:formatCode>#,##0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3F-42D5-A4C7-A95D50F4EBB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 HOSTALERIA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1770221114863402E-2"/>
          <c:y val="0.15577921877412382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hos!$G$6:$S$6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hos!$G$20:$S$20</c:f>
              <c:numCache>
                <c:formatCode>#,##0</c:formatCode>
                <c:ptCount val="13"/>
                <c:pt idx="0">
                  <c:v>3107</c:v>
                </c:pt>
                <c:pt idx="1">
                  <c:v>3351</c:v>
                </c:pt>
                <c:pt idx="2">
                  <c:v>3773</c:v>
                </c:pt>
                <c:pt idx="3">
                  <c:v>4166</c:v>
                </c:pt>
                <c:pt idx="4">
                  <c:v>4982</c:v>
                </c:pt>
                <c:pt idx="5">
                  <c:v>5430</c:v>
                </c:pt>
                <c:pt idx="6">
                  <c:v>5522</c:v>
                </c:pt>
                <c:pt idx="7">
                  <c:v>5706</c:v>
                </c:pt>
                <c:pt idx="8">
                  <c:v>1477</c:v>
                </c:pt>
                <c:pt idx="9">
                  <c:v>2936</c:v>
                </c:pt>
                <c:pt idx="10">
                  <c:v>5565</c:v>
                </c:pt>
                <c:pt idx="11">
                  <c:v>6526</c:v>
                </c:pt>
                <c:pt idx="12">
                  <c:v>6574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HOSTALERIA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ind_hos!$G$6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ind_hos!$G$7:$G$18</c:f>
              <c:numCache>
                <c:formatCode>#,##0.00</c:formatCode>
                <c:ptCount val="12"/>
                <c:pt idx="0">
                  <c:v>295.03831900118735</c:v>
                </c:pt>
                <c:pt idx="1">
                  <c:v>303.89649465924475</c:v>
                </c:pt>
                <c:pt idx="2">
                  <c:v>279.04444293200845</c:v>
                </c:pt>
                <c:pt idx="3">
                  <c:v>297.97857775630183</c:v>
                </c:pt>
                <c:pt idx="4">
                  <c:v>311.93258531588992</c:v>
                </c:pt>
                <c:pt idx="5">
                  <c:v>407.00329865516369</c:v>
                </c:pt>
                <c:pt idx="6">
                  <c:v>474.47187334584476</c:v>
                </c:pt>
                <c:pt idx="7">
                  <c:v>637.11694809255789</c:v>
                </c:pt>
                <c:pt idx="8">
                  <c:v>421.33333333333331</c:v>
                </c:pt>
                <c:pt idx="9">
                  <c:v>543.10794019800392</c:v>
                </c:pt>
                <c:pt idx="10">
                  <c:v>267.36134914650029</c:v>
                </c:pt>
                <c:pt idx="11">
                  <c:v>211.0318730897977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ind_hos!$H$6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ind_hos!$H$7:$H$18</c:f>
              <c:numCache>
                <c:formatCode>#,##0.00</c:formatCode>
                <c:ptCount val="12"/>
                <c:pt idx="0">
                  <c:v>253.89115796445523</c:v>
                </c:pt>
                <c:pt idx="1">
                  <c:v>236.72539853769626</c:v>
                </c:pt>
                <c:pt idx="2">
                  <c:v>245.1521710322894</c:v>
                </c:pt>
                <c:pt idx="3">
                  <c:v>291.2162471221431</c:v>
                </c:pt>
                <c:pt idx="4">
                  <c:v>387.45807964054308</c:v>
                </c:pt>
                <c:pt idx="5">
                  <c:v>415.63078931454515</c:v>
                </c:pt>
                <c:pt idx="6">
                  <c:v>519.43317993347614</c:v>
                </c:pt>
                <c:pt idx="7">
                  <c:v>605.3685679589654</c:v>
                </c:pt>
                <c:pt idx="8">
                  <c:v>451.67697088125061</c:v>
                </c:pt>
                <c:pt idx="9">
                  <c:v>526.18674914659675</c:v>
                </c:pt>
                <c:pt idx="10">
                  <c:v>282.68107293171681</c:v>
                </c:pt>
                <c:pt idx="11">
                  <c:v>283.55387523629491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ind_hos!$I$6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ind_hos!$I$7:$I$18</c:f>
              <c:numCache>
                <c:formatCode>#,##0.00</c:formatCode>
                <c:ptCount val="12"/>
                <c:pt idx="0">
                  <c:v>332.03613124352887</c:v>
                </c:pt>
                <c:pt idx="1">
                  <c:v>259.01516677698794</c:v>
                </c:pt>
                <c:pt idx="2">
                  <c:v>325.61024232490144</c:v>
                </c:pt>
                <c:pt idx="3">
                  <c:v>329.25485162604463</c:v>
                </c:pt>
                <c:pt idx="4">
                  <c:v>412.15868109222049</c:v>
                </c:pt>
                <c:pt idx="5">
                  <c:v>462.33094887056552</c:v>
                </c:pt>
                <c:pt idx="6">
                  <c:v>549.66933277933595</c:v>
                </c:pt>
                <c:pt idx="7">
                  <c:v>581.48550162815945</c:v>
                </c:pt>
                <c:pt idx="8">
                  <c:v>521.64528120877799</c:v>
                </c:pt>
                <c:pt idx="9">
                  <c:v>512.2878670516161</c:v>
                </c:pt>
                <c:pt idx="10">
                  <c:v>271.05860169117</c:v>
                </c:pt>
                <c:pt idx="11">
                  <c:v>281.23744475693047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ind_hos!$J$6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ind_hos!$J$7:$J$18</c:f>
              <c:numCache>
                <c:formatCode>#,##0.00</c:formatCode>
                <c:ptCount val="12"/>
                <c:pt idx="0">
                  <c:v>275.48209366391183</c:v>
                </c:pt>
                <c:pt idx="1">
                  <c:v>251.44446822169911</c:v>
                </c:pt>
                <c:pt idx="2">
                  <c:v>306.39156065777229</c:v>
                </c:pt>
                <c:pt idx="3">
                  <c:v>358.21052770205313</c:v>
                </c:pt>
                <c:pt idx="4">
                  <c:v>383.91613801640108</c:v>
                </c:pt>
                <c:pt idx="5">
                  <c:v>467.57190427716142</c:v>
                </c:pt>
                <c:pt idx="6">
                  <c:v>610.81452854288807</c:v>
                </c:pt>
                <c:pt idx="7">
                  <c:v>640.43089504322904</c:v>
                </c:pt>
                <c:pt idx="8">
                  <c:v>539.05788681689171</c:v>
                </c:pt>
                <c:pt idx="9">
                  <c:v>462.22440381232872</c:v>
                </c:pt>
                <c:pt idx="10">
                  <c:v>304.83336752938419</c:v>
                </c:pt>
                <c:pt idx="11">
                  <c:v>263.794922723605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ind_hos!$K$6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ind_hos!$K$7:$K$18</c:f>
              <c:numCache>
                <c:formatCode>#,##0.00</c:formatCode>
                <c:ptCount val="12"/>
                <c:pt idx="0">
                  <c:v>276.30245909188591</c:v>
                </c:pt>
                <c:pt idx="1">
                  <c:v>304.77983992863693</c:v>
                </c:pt>
                <c:pt idx="2">
                  <c:v>330.90441491641661</c:v>
                </c:pt>
                <c:pt idx="3">
                  <c:v>386.92477380236164</c:v>
                </c:pt>
                <c:pt idx="4">
                  <c:v>439.94487437718647</c:v>
                </c:pt>
                <c:pt idx="5">
                  <c:v>536.68962241747806</c:v>
                </c:pt>
                <c:pt idx="6">
                  <c:v>630.86258036346112</c:v>
                </c:pt>
                <c:pt idx="7">
                  <c:v>679.41271626430853</c:v>
                </c:pt>
                <c:pt idx="8">
                  <c:v>604.34139121854957</c:v>
                </c:pt>
                <c:pt idx="9">
                  <c:v>609.16820054343066</c:v>
                </c:pt>
                <c:pt idx="10">
                  <c:v>388.14955640050698</c:v>
                </c:pt>
                <c:pt idx="11">
                  <c:v>289.62462377193481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ind_hos!$L$6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ind_hos!$L$7:$L$18</c:f>
              <c:numCache>
                <c:formatCode>#,##0.00</c:formatCode>
                <c:ptCount val="12"/>
                <c:pt idx="0">
                  <c:v>344.89638856426188</c:v>
                </c:pt>
                <c:pt idx="1">
                  <c:v>327.30638134579357</c:v>
                </c:pt>
                <c:pt idx="2">
                  <c:v>330.13448125192173</c:v>
                </c:pt>
                <c:pt idx="3">
                  <c:v>345.18645220455647</c:v>
                </c:pt>
                <c:pt idx="4">
                  <c:v>486.2995993279049</c:v>
                </c:pt>
                <c:pt idx="5">
                  <c:v>540.62049328846649</c:v>
                </c:pt>
                <c:pt idx="6">
                  <c:v>635.42212714109633</c:v>
                </c:pt>
                <c:pt idx="7">
                  <c:v>678.37884849539046</c:v>
                </c:pt>
                <c:pt idx="8">
                  <c:v>549.74919634121716</c:v>
                </c:pt>
                <c:pt idx="9">
                  <c:v>659.30397529696495</c:v>
                </c:pt>
                <c:pt idx="10">
                  <c:v>389.89700833742029</c:v>
                </c:pt>
                <c:pt idx="11">
                  <c:v>314.77578894016591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ind_hos!$M$6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ind_hos!$M$7:$M$18</c:f>
              <c:numCache>
                <c:formatCode>#,##0.00</c:formatCode>
                <c:ptCount val="12"/>
                <c:pt idx="0">
                  <c:v>329.47605271616845</c:v>
                </c:pt>
                <c:pt idx="1">
                  <c:v>262.87894848420609</c:v>
                </c:pt>
                <c:pt idx="2">
                  <c:v>316.03935476490102</c:v>
                </c:pt>
                <c:pt idx="3">
                  <c:v>351.19926567426268</c:v>
                </c:pt>
                <c:pt idx="4">
                  <c:v>452.37141578116535</c:v>
                </c:pt>
                <c:pt idx="5">
                  <c:v>548.32273529791723</c:v>
                </c:pt>
                <c:pt idx="6">
                  <c:v>655.07052461392652</c:v>
                </c:pt>
                <c:pt idx="7">
                  <c:v>675.35214790569364</c:v>
                </c:pt>
                <c:pt idx="8">
                  <c:v>570.03009758915266</c:v>
                </c:pt>
                <c:pt idx="9">
                  <c:v>634.71340675823944</c:v>
                </c:pt>
                <c:pt idx="10">
                  <c:v>395.05450288975055</c:v>
                </c:pt>
                <c:pt idx="11">
                  <c:v>282.64112428358328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ind_hos!$N$6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ind_hos!$N$7:$N$18</c:f>
              <c:numCache>
                <c:formatCode>#,##0.00</c:formatCode>
                <c:ptCount val="12"/>
                <c:pt idx="0">
                  <c:v>254.72166998011929</c:v>
                </c:pt>
                <c:pt idx="1">
                  <c:v>263.34689968877183</c:v>
                </c:pt>
                <c:pt idx="2">
                  <c:v>274.70035633300938</c:v>
                </c:pt>
                <c:pt idx="3">
                  <c:v>330.94980880360788</c:v>
                </c:pt>
                <c:pt idx="4">
                  <c:v>395.47703977328803</c:v>
                </c:pt>
                <c:pt idx="5">
                  <c:v>484.10166134888328</c:v>
                </c:pt>
                <c:pt idx="6">
                  <c:v>619.54838183745005</c:v>
                </c:pt>
                <c:pt idx="7">
                  <c:v>620.89986578528158</c:v>
                </c:pt>
                <c:pt idx="8">
                  <c:v>537.49445972660953</c:v>
                </c:pt>
                <c:pt idx="9">
                  <c:v>666.83699540112411</c:v>
                </c:pt>
                <c:pt idx="10">
                  <c:v>245.77901260953195</c:v>
                </c:pt>
                <c:pt idx="11">
                  <c:v>239.96160614301712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ind_hos!$O$6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ind_hos!$O$7:$O$18</c:f>
              <c:numCache>
                <c:formatCode>#,##0.00</c:formatCode>
                <c:ptCount val="12"/>
                <c:pt idx="0">
                  <c:v>291.5032948083674</c:v>
                </c:pt>
                <c:pt idx="1">
                  <c:v>274.04127328933077</c:v>
                </c:pt>
                <c:pt idx="2">
                  <c:v>168.32103698343533</c:v>
                </c:pt>
                <c:pt idx="3">
                  <c:v>13.51183974958057</c:v>
                </c:pt>
                <c:pt idx="4">
                  <c:v>35.460294320442863</c:v>
                </c:pt>
                <c:pt idx="5">
                  <c:v>90.286159606922567</c:v>
                </c:pt>
                <c:pt idx="6">
                  <c:v>229.21549703570935</c:v>
                </c:pt>
                <c:pt idx="7">
                  <c:v>300.27104111676027</c:v>
                </c:pt>
                <c:pt idx="8">
                  <c:v>120.67498862489862</c:v>
                </c:pt>
                <c:pt idx="9">
                  <c:v>149.95166032002842</c:v>
                </c:pt>
                <c:pt idx="10">
                  <c:v>135.13823037632562</c:v>
                </c:pt>
                <c:pt idx="11">
                  <c:v>141.55130635061539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CB-49A9-BA2B-9BDD77F26FA1}"/>
            </c:ext>
          </c:extLst>
        </c:ser>
        <c:ser>
          <c:idx val="9"/>
          <c:order val="9"/>
          <c:tx>
            <c:strRef>
              <c:f>ind_hos!$P$6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ind_hos!$P$7:$P$18</c:f>
              <c:numCache>
                <c:formatCode>#,##0.00</c:formatCode>
                <c:ptCount val="12"/>
                <c:pt idx="0">
                  <c:v>100.05130836326322</c:v>
                </c:pt>
                <c:pt idx="1">
                  <c:v>79.923685771005751</c:v>
                </c:pt>
                <c:pt idx="2">
                  <c:v>115.25078126731532</c:v>
                </c:pt>
                <c:pt idx="3">
                  <c:v>143.81119363290716</c:v>
                </c:pt>
                <c:pt idx="4">
                  <c:v>187.62449399216089</c:v>
                </c:pt>
                <c:pt idx="5">
                  <c:v>262.92282540913152</c:v>
                </c:pt>
                <c:pt idx="6">
                  <c:v>400.54811847791717</c:v>
                </c:pt>
                <c:pt idx="7">
                  <c:v>511.22588805734165</c:v>
                </c:pt>
                <c:pt idx="8">
                  <c:v>453.00113250283124</c:v>
                </c:pt>
                <c:pt idx="9">
                  <c:v>328.68494112391102</c:v>
                </c:pt>
                <c:pt idx="10">
                  <c:v>234.09609644759175</c:v>
                </c:pt>
                <c:pt idx="11">
                  <c:v>202.05457600442392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19-4895-8FDD-873B6BEEA5B5}"/>
            </c:ext>
          </c:extLst>
        </c:ser>
        <c:ser>
          <c:idx val="10"/>
          <c:order val="10"/>
          <c:tx>
            <c:strRef>
              <c:f>ind_hos!$Q$6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ind_hos!$Q$7:$Q$18</c:f>
              <c:numCache>
                <c:formatCode>#,##0.00</c:formatCode>
                <c:ptCount val="12"/>
                <c:pt idx="0">
                  <c:v>213.92280951956502</c:v>
                </c:pt>
                <c:pt idx="1">
                  <c:v>214.60418478160324</c:v>
                </c:pt>
                <c:pt idx="2">
                  <c:v>296.2549652597877</c:v>
                </c:pt>
                <c:pt idx="3">
                  <c:v>312.57594422237304</c:v>
                </c:pt>
                <c:pt idx="4">
                  <c:v>395.90642463910808</c:v>
                </c:pt>
                <c:pt idx="5">
                  <c:v>497.81609414636938</c:v>
                </c:pt>
                <c:pt idx="6">
                  <c:v>573.76151477907445</c:v>
                </c:pt>
                <c:pt idx="7">
                  <c:v>609.18347172795575</c:v>
                </c:pt>
                <c:pt idx="8">
                  <c:v>502.84036856839987</c:v>
                </c:pt>
                <c:pt idx="9">
                  <c:v>490.99836333878886</c:v>
                </c:pt>
                <c:pt idx="10">
                  <c:v>277.39251040221916</c:v>
                </c:pt>
                <c:pt idx="11">
                  <c:v>215.81745767034863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C6-4503-9401-FDE3EEF29A3A}"/>
            </c:ext>
          </c:extLst>
        </c:ser>
        <c:ser>
          <c:idx val="11"/>
          <c:order val="11"/>
          <c:tx>
            <c:strRef>
              <c:f>ind_hos!$R$6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ind_hos!$R$7:$R$18</c:f>
              <c:numCache>
                <c:formatCode>#,##0.00</c:formatCode>
                <c:ptCount val="12"/>
                <c:pt idx="0">
                  <c:v>228.33377505045769</c:v>
                </c:pt>
                <c:pt idx="1">
                  <c:v>261.71901046876042</c:v>
                </c:pt>
                <c:pt idx="2">
                  <c:v>254.03333630448347</c:v>
                </c:pt>
                <c:pt idx="3">
                  <c:v>341.17944049631666</c:v>
                </c:pt>
                <c:pt idx="4">
                  <c:v>433.12117194670572</c:v>
                </c:pt>
                <c:pt idx="5">
                  <c:v>486.89095261776168</c:v>
                </c:pt>
                <c:pt idx="6">
                  <c:v>672.64573991031386</c:v>
                </c:pt>
                <c:pt idx="7">
                  <c:v>681.4907610397745</c:v>
                </c:pt>
                <c:pt idx="8">
                  <c:v>920.09035864957139</c:v>
                </c:pt>
                <c:pt idx="9">
                  <c:v>605.48547144315967</c:v>
                </c:pt>
                <c:pt idx="10">
                  <c:v>336.67528505794161</c:v>
                </c:pt>
                <c:pt idx="11">
                  <c:v>232.51055597924145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C6-4503-9401-FDE3EEF29A3A}"/>
            </c:ext>
          </c:extLst>
        </c:ser>
        <c:ser>
          <c:idx val="12"/>
          <c:order val="12"/>
          <c:tx>
            <c:strRef>
              <c:f>ind_hos!$S$6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ind_hos!$C$7:$C$18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ind_hos!$S$7:$S$18</c:f>
              <c:numCache>
                <c:formatCode>#,##0.00</c:formatCode>
                <c:ptCount val="12"/>
                <c:pt idx="0">
                  <c:v>255.45705843103613</c:v>
                </c:pt>
                <c:pt idx="1">
                  <c:v>276.74715649899639</c:v>
                </c:pt>
                <c:pt idx="2">
                  <c:v>283.14910168176459</c:v>
                </c:pt>
                <c:pt idx="3">
                  <c:v>338.52010053901699</c:v>
                </c:pt>
                <c:pt idx="4">
                  <c:v>471.15414264129998</c:v>
                </c:pt>
                <c:pt idx="5">
                  <c:v>491.07220323101217</c:v>
                </c:pt>
                <c:pt idx="6">
                  <c:v>590.09981116806046</c:v>
                </c:pt>
                <c:pt idx="7">
                  <c:v>650.96094234345935</c:v>
                </c:pt>
                <c:pt idx="8">
                  <c:v>491.30904083075893</c:v>
                </c:pt>
                <c:pt idx="9">
                  <c:v>652.32448749625246</c:v>
                </c:pt>
                <c:pt idx="10">
                  <c:v>317.00027171451859</c:v>
                </c:pt>
                <c:pt idx="11">
                  <c:v>172.08586178788153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01-4240-A147-BAC55FDFEE6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424607520993062"/>
          <c:y val="7.0418472971777404E-2"/>
          <c:w val="7.699160277473531E-2"/>
          <c:h val="0.821634964168804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HOSTALERIA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ind_hos!$G$6:$S$6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ind_hos!$G$20:$S$20</c:f>
              <c:numCache>
                <c:formatCode>#,##0.00</c:formatCode>
                <c:ptCount val="13"/>
                <c:pt idx="0">
                  <c:v>370.77641962715285</c:v>
                </c:pt>
                <c:pt idx="1">
                  <c:v>374.91452164166441</c:v>
                </c:pt>
                <c:pt idx="2">
                  <c:v>403.14917092085324</c:v>
                </c:pt>
                <c:pt idx="3">
                  <c:v>405.3477247506105</c:v>
                </c:pt>
                <c:pt idx="4">
                  <c:v>456.42542109134644</c:v>
                </c:pt>
                <c:pt idx="5">
                  <c:v>466.83089504459667</c:v>
                </c:pt>
                <c:pt idx="6">
                  <c:v>456.09579806324717</c:v>
                </c:pt>
                <c:pt idx="7">
                  <c:v>411.15147978589113</c:v>
                </c:pt>
                <c:pt idx="8">
                  <c:v>162.49388521520143</c:v>
                </c:pt>
                <c:pt idx="9">
                  <c:v>251.59958675415001</c:v>
                </c:pt>
                <c:pt idx="10">
                  <c:v>383.42284242129944</c:v>
                </c:pt>
                <c:pt idx="11">
                  <c:v>454.51465491370732</c:v>
                </c:pt>
                <c:pt idx="12">
                  <c:v>415.8233481970048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ALS ACCIDENTS </a:t>
            </a:r>
            <a:r>
              <a:rPr lang="en-US" sz="1100" i="1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IN ITINERE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II!$G$6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II!$G$7:$G$18</c:f>
              <c:numCache>
                <c:formatCode>#,##0</c:formatCode>
                <c:ptCount val="12"/>
                <c:pt idx="0">
                  <c:v>113</c:v>
                </c:pt>
                <c:pt idx="1">
                  <c:v>129</c:v>
                </c:pt>
                <c:pt idx="2">
                  <c:v>131</c:v>
                </c:pt>
                <c:pt idx="3">
                  <c:v>108</c:v>
                </c:pt>
                <c:pt idx="4">
                  <c:v>163</c:v>
                </c:pt>
                <c:pt idx="5">
                  <c:v>178</c:v>
                </c:pt>
                <c:pt idx="6">
                  <c:v>200</c:v>
                </c:pt>
                <c:pt idx="7">
                  <c:v>225</c:v>
                </c:pt>
                <c:pt idx="8">
                  <c:v>186</c:v>
                </c:pt>
                <c:pt idx="9">
                  <c:v>164</c:v>
                </c:pt>
                <c:pt idx="10">
                  <c:v>129</c:v>
                </c:pt>
                <c:pt idx="11">
                  <c:v>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0"/>
          <c:order val="1"/>
          <c:tx>
            <c:strRef>
              <c:f>II!$H$6</c:f>
              <c:strCache>
                <c:ptCount val="1"/>
                <c:pt idx="0">
                  <c:v>2013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II!$H$7:$H$18</c:f>
              <c:numCache>
                <c:formatCode>#,##0</c:formatCode>
                <c:ptCount val="12"/>
                <c:pt idx="0">
                  <c:v>108</c:v>
                </c:pt>
                <c:pt idx="1">
                  <c:v>104</c:v>
                </c:pt>
                <c:pt idx="2">
                  <c:v>120</c:v>
                </c:pt>
                <c:pt idx="3">
                  <c:v>155</c:v>
                </c:pt>
                <c:pt idx="4">
                  <c:v>186</c:v>
                </c:pt>
                <c:pt idx="5">
                  <c:v>195</c:v>
                </c:pt>
                <c:pt idx="6">
                  <c:v>219</c:v>
                </c:pt>
                <c:pt idx="7">
                  <c:v>250</c:v>
                </c:pt>
                <c:pt idx="8">
                  <c:v>202</c:v>
                </c:pt>
                <c:pt idx="9">
                  <c:v>198</c:v>
                </c:pt>
                <c:pt idx="10">
                  <c:v>132</c:v>
                </c:pt>
                <c:pt idx="11">
                  <c:v>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8A-491E-9A65-64B9B45C9A38}"/>
            </c:ext>
          </c:extLst>
        </c:ser>
        <c:ser>
          <c:idx val="1"/>
          <c:order val="2"/>
          <c:tx>
            <c:strRef>
              <c:f>II!$I$6</c:f>
              <c:strCache>
                <c:ptCount val="1"/>
                <c:pt idx="0">
                  <c:v>2014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II!$I$7:$I$18</c:f>
              <c:numCache>
                <c:formatCode>#,##0</c:formatCode>
                <c:ptCount val="12"/>
                <c:pt idx="0">
                  <c:v>94</c:v>
                </c:pt>
                <c:pt idx="1">
                  <c:v>115</c:v>
                </c:pt>
                <c:pt idx="2">
                  <c:v>141</c:v>
                </c:pt>
                <c:pt idx="3">
                  <c:v>142</c:v>
                </c:pt>
                <c:pt idx="4">
                  <c:v>185</c:v>
                </c:pt>
                <c:pt idx="5">
                  <c:v>244</c:v>
                </c:pt>
                <c:pt idx="6">
                  <c:v>228</c:v>
                </c:pt>
                <c:pt idx="7">
                  <c:v>234</c:v>
                </c:pt>
                <c:pt idx="8">
                  <c:v>262</c:v>
                </c:pt>
                <c:pt idx="9">
                  <c:v>215</c:v>
                </c:pt>
                <c:pt idx="10">
                  <c:v>136</c:v>
                </c:pt>
                <c:pt idx="11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8A-491E-9A65-64B9B45C9A38}"/>
            </c:ext>
          </c:extLst>
        </c:ser>
        <c:ser>
          <c:idx val="2"/>
          <c:order val="3"/>
          <c:tx>
            <c:strRef>
              <c:f>II!$J$6</c:f>
              <c:strCache>
                <c:ptCount val="1"/>
                <c:pt idx="0">
                  <c:v>2015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II!$J$7:$J$18</c:f>
              <c:numCache>
                <c:formatCode>#,##0</c:formatCode>
                <c:ptCount val="12"/>
                <c:pt idx="0">
                  <c:v>126</c:v>
                </c:pt>
                <c:pt idx="1">
                  <c:v>107</c:v>
                </c:pt>
                <c:pt idx="2">
                  <c:v>149</c:v>
                </c:pt>
                <c:pt idx="3">
                  <c:v>140</c:v>
                </c:pt>
                <c:pt idx="4">
                  <c:v>181</c:v>
                </c:pt>
                <c:pt idx="5">
                  <c:v>261</c:v>
                </c:pt>
                <c:pt idx="6">
                  <c:v>295</c:v>
                </c:pt>
                <c:pt idx="7">
                  <c:v>271</c:v>
                </c:pt>
                <c:pt idx="8">
                  <c:v>256</c:v>
                </c:pt>
                <c:pt idx="9">
                  <c:v>200</c:v>
                </c:pt>
                <c:pt idx="10">
                  <c:v>149</c:v>
                </c:pt>
                <c:pt idx="11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8A-491E-9A65-64B9B45C9A38}"/>
            </c:ext>
          </c:extLst>
        </c:ser>
        <c:ser>
          <c:idx val="3"/>
          <c:order val="4"/>
          <c:tx>
            <c:strRef>
              <c:f>II!$K$6</c:f>
              <c:strCache>
                <c:ptCount val="1"/>
                <c:pt idx="0">
                  <c:v>2016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II!$K$7:$K$18</c:f>
              <c:numCache>
                <c:formatCode>#,##0</c:formatCode>
                <c:ptCount val="12"/>
                <c:pt idx="0">
                  <c:v>120</c:v>
                </c:pt>
                <c:pt idx="1">
                  <c:v>137</c:v>
                </c:pt>
                <c:pt idx="2">
                  <c:v>150</c:v>
                </c:pt>
                <c:pt idx="3">
                  <c:v>197</c:v>
                </c:pt>
                <c:pt idx="4">
                  <c:v>249</c:v>
                </c:pt>
                <c:pt idx="5">
                  <c:v>307</c:v>
                </c:pt>
                <c:pt idx="6">
                  <c:v>298</c:v>
                </c:pt>
                <c:pt idx="7">
                  <c:v>307</c:v>
                </c:pt>
                <c:pt idx="8">
                  <c:v>353</c:v>
                </c:pt>
                <c:pt idx="9">
                  <c:v>230</c:v>
                </c:pt>
                <c:pt idx="10">
                  <c:v>173</c:v>
                </c:pt>
                <c:pt idx="11">
                  <c:v>140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8A-491E-9A65-64B9B45C9A38}"/>
            </c:ext>
          </c:extLst>
        </c:ser>
        <c:ser>
          <c:idx val="4"/>
          <c:order val="5"/>
          <c:tx>
            <c:strRef>
              <c:f>II!$L$6</c:f>
              <c:strCache>
                <c:ptCount val="1"/>
                <c:pt idx="0">
                  <c:v>2017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II!$L$7:$L$18</c:f>
              <c:numCache>
                <c:formatCode>#,##0</c:formatCode>
                <c:ptCount val="12"/>
                <c:pt idx="0">
                  <c:v>137</c:v>
                </c:pt>
                <c:pt idx="1">
                  <c:v>164</c:v>
                </c:pt>
                <c:pt idx="2">
                  <c:v>187</c:v>
                </c:pt>
                <c:pt idx="3">
                  <c:v>188</c:v>
                </c:pt>
                <c:pt idx="4">
                  <c:v>300</c:v>
                </c:pt>
                <c:pt idx="5">
                  <c:v>402</c:v>
                </c:pt>
                <c:pt idx="6">
                  <c:v>384</c:v>
                </c:pt>
                <c:pt idx="7">
                  <c:v>341</c:v>
                </c:pt>
                <c:pt idx="8">
                  <c:v>334</c:v>
                </c:pt>
                <c:pt idx="9">
                  <c:v>260</c:v>
                </c:pt>
                <c:pt idx="10">
                  <c:v>191</c:v>
                </c:pt>
                <c:pt idx="11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8A-491E-9A65-64B9B45C9A38}"/>
            </c:ext>
          </c:extLst>
        </c:ser>
        <c:ser>
          <c:idx val="5"/>
          <c:order val="6"/>
          <c:tx>
            <c:strRef>
              <c:f>II!$M$6</c:f>
              <c:strCache>
                <c:ptCount val="1"/>
                <c:pt idx="0">
                  <c:v>2018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II!$M$7:$M$18</c:f>
              <c:numCache>
                <c:formatCode>#,##0</c:formatCode>
                <c:ptCount val="12"/>
                <c:pt idx="0">
                  <c:v>149</c:v>
                </c:pt>
                <c:pt idx="1">
                  <c:v>185</c:v>
                </c:pt>
                <c:pt idx="2">
                  <c:v>193</c:v>
                </c:pt>
                <c:pt idx="3">
                  <c:v>192</c:v>
                </c:pt>
                <c:pt idx="4">
                  <c:v>302</c:v>
                </c:pt>
                <c:pt idx="5">
                  <c:v>358</c:v>
                </c:pt>
                <c:pt idx="6">
                  <c:v>399</c:v>
                </c:pt>
                <c:pt idx="7">
                  <c:v>396</c:v>
                </c:pt>
                <c:pt idx="8">
                  <c:v>347</c:v>
                </c:pt>
                <c:pt idx="9">
                  <c:v>307</c:v>
                </c:pt>
                <c:pt idx="10">
                  <c:v>196</c:v>
                </c:pt>
                <c:pt idx="11">
                  <c:v>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28A-491E-9A65-64B9B45C9A38}"/>
            </c:ext>
          </c:extLst>
        </c:ser>
        <c:ser>
          <c:idx val="7"/>
          <c:order val="7"/>
          <c:tx>
            <c:strRef>
              <c:f>II!$N$6</c:f>
              <c:strCache>
                <c:ptCount val="1"/>
                <c:pt idx="0">
                  <c:v>2019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II!$N$7:$N$18</c:f>
              <c:numCache>
                <c:formatCode>#,##0</c:formatCode>
                <c:ptCount val="12"/>
                <c:pt idx="0">
                  <c:v>187</c:v>
                </c:pt>
                <c:pt idx="1">
                  <c:v>178</c:v>
                </c:pt>
                <c:pt idx="2">
                  <c:v>215</c:v>
                </c:pt>
                <c:pt idx="3">
                  <c:v>243</c:v>
                </c:pt>
                <c:pt idx="4">
                  <c:v>308</c:v>
                </c:pt>
                <c:pt idx="5">
                  <c:v>301</c:v>
                </c:pt>
                <c:pt idx="6">
                  <c:v>432</c:v>
                </c:pt>
                <c:pt idx="7">
                  <c:v>393</c:v>
                </c:pt>
                <c:pt idx="8">
                  <c:v>393</c:v>
                </c:pt>
                <c:pt idx="9">
                  <c:v>313</c:v>
                </c:pt>
                <c:pt idx="10">
                  <c:v>201</c:v>
                </c:pt>
                <c:pt idx="11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28A-491E-9A65-64B9B45C9A38}"/>
            </c:ext>
          </c:extLst>
        </c:ser>
        <c:ser>
          <c:idx val="8"/>
          <c:order val="8"/>
          <c:tx>
            <c:strRef>
              <c:f>II!$O$6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II!$O$7:$O$18</c:f>
              <c:numCache>
                <c:formatCode>#,##0</c:formatCode>
                <c:ptCount val="12"/>
                <c:pt idx="0">
                  <c:v>176</c:v>
                </c:pt>
                <c:pt idx="1">
                  <c:v>192</c:v>
                </c:pt>
                <c:pt idx="2">
                  <c:v>123</c:v>
                </c:pt>
                <c:pt idx="3">
                  <c:v>55</c:v>
                </c:pt>
                <c:pt idx="4">
                  <c:v>86</c:v>
                </c:pt>
                <c:pt idx="5">
                  <c:v>143</c:v>
                </c:pt>
                <c:pt idx="6">
                  <c:v>223</c:v>
                </c:pt>
                <c:pt idx="7">
                  <c:v>183</c:v>
                </c:pt>
                <c:pt idx="8">
                  <c:v>141</c:v>
                </c:pt>
                <c:pt idx="9">
                  <c:v>149</c:v>
                </c:pt>
                <c:pt idx="10">
                  <c:v>131</c:v>
                </c:pt>
                <c:pt idx="11">
                  <c:v>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28A-491E-9A65-64B9B45C9A38}"/>
            </c:ext>
          </c:extLst>
        </c:ser>
        <c:ser>
          <c:idx val="9"/>
          <c:order val="9"/>
          <c:tx>
            <c:strRef>
              <c:f>II!$P$6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II!$P$7:$P$18</c:f>
              <c:numCache>
                <c:formatCode>#,##0</c:formatCode>
                <c:ptCount val="12"/>
                <c:pt idx="0">
                  <c:v>126</c:v>
                </c:pt>
                <c:pt idx="1">
                  <c:v>106</c:v>
                </c:pt>
                <c:pt idx="2">
                  <c:v>130</c:v>
                </c:pt>
                <c:pt idx="3">
                  <c:v>111</c:v>
                </c:pt>
                <c:pt idx="4">
                  <c:v>200</c:v>
                </c:pt>
                <c:pt idx="5">
                  <c:v>194</c:v>
                </c:pt>
                <c:pt idx="6">
                  <c:v>277</c:v>
                </c:pt>
                <c:pt idx="7">
                  <c:v>303</c:v>
                </c:pt>
                <c:pt idx="8">
                  <c:v>282</c:v>
                </c:pt>
                <c:pt idx="9">
                  <c:v>227</c:v>
                </c:pt>
                <c:pt idx="10">
                  <c:v>192</c:v>
                </c:pt>
                <c:pt idx="11">
                  <c:v>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28A-491E-9A65-64B9B45C9A38}"/>
            </c:ext>
          </c:extLst>
        </c:ser>
        <c:ser>
          <c:idx val="10"/>
          <c:order val="10"/>
          <c:tx>
            <c:strRef>
              <c:f>II!$Q$6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II!$Q$7:$Q$18</c:f>
              <c:numCache>
                <c:formatCode>0</c:formatCode>
                <c:ptCount val="12"/>
                <c:pt idx="0">
                  <c:v>142</c:v>
                </c:pt>
                <c:pt idx="1">
                  <c:v>162</c:v>
                </c:pt>
                <c:pt idx="2">
                  <c:v>201</c:v>
                </c:pt>
                <c:pt idx="3">
                  <c:v>207</c:v>
                </c:pt>
                <c:pt idx="4">
                  <c:v>348</c:v>
                </c:pt>
                <c:pt idx="5">
                  <c:v>367</c:v>
                </c:pt>
                <c:pt idx="6">
                  <c:v>433</c:v>
                </c:pt>
                <c:pt idx="7">
                  <c:v>446</c:v>
                </c:pt>
                <c:pt idx="8">
                  <c:v>387</c:v>
                </c:pt>
                <c:pt idx="9">
                  <c:v>282</c:v>
                </c:pt>
                <c:pt idx="10">
                  <c:v>240</c:v>
                </c:pt>
                <c:pt idx="11">
                  <c:v>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28A-491E-9A65-64B9B45C9A38}"/>
            </c:ext>
          </c:extLst>
        </c:ser>
        <c:ser>
          <c:idx val="11"/>
          <c:order val="11"/>
          <c:tx>
            <c:strRef>
              <c:f>II!$R$6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II!$R$7:$R$18</c:f>
              <c:numCache>
                <c:formatCode>#,##0</c:formatCode>
                <c:ptCount val="12"/>
                <c:pt idx="0">
                  <c:v>186</c:v>
                </c:pt>
                <c:pt idx="1">
                  <c:v>209</c:v>
                </c:pt>
                <c:pt idx="2">
                  <c:v>237</c:v>
                </c:pt>
                <c:pt idx="3">
                  <c:v>239</c:v>
                </c:pt>
                <c:pt idx="4">
                  <c:v>334</c:v>
                </c:pt>
                <c:pt idx="5">
                  <c:v>370</c:v>
                </c:pt>
                <c:pt idx="6">
                  <c:v>451</c:v>
                </c:pt>
                <c:pt idx="7">
                  <c:v>416</c:v>
                </c:pt>
                <c:pt idx="8">
                  <c:v>413</c:v>
                </c:pt>
                <c:pt idx="9">
                  <c:v>328</c:v>
                </c:pt>
                <c:pt idx="10">
                  <c:v>192</c:v>
                </c:pt>
                <c:pt idx="11">
                  <c:v>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28A-491E-9A65-64B9B45C9A38}"/>
            </c:ext>
          </c:extLst>
        </c:ser>
        <c:ser>
          <c:idx val="12"/>
          <c:order val="12"/>
          <c:tx>
            <c:strRef>
              <c:f>II!$S$6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II!$C$7:$C$18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II!$S$7:$S$18</c:f>
              <c:numCache>
                <c:formatCode>#,##0</c:formatCode>
                <c:ptCount val="12"/>
                <c:pt idx="0">
                  <c:v>216</c:v>
                </c:pt>
                <c:pt idx="1">
                  <c:v>165</c:v>
                </c:pt>
                <c:pt idx="2">
                  <c:v>205</c:v>
                </c:pt>
                <c:pt idx="3">
                  <c:v>299</c:v>
                </c:pt>
                <c:pt idx="4">
                  <c:v>385</c:v>
                </c:pt>
                <c:pt idx="5">
                  <c:v>411</c:v>
                </c:pt>
                <c:pt idx="6">
                  <c:v>445</c:v>
                </c:pt>
                <c:pt idx="7">
                  <c:v>399</c:v>
                </c:pt>
                <c:pt idx="8">
                  <c:v>354</c:v>
                </c:pt>
                <c:pt idx="9">
                  <c:v>340</c:v>
                </c:pt>
                <c:pt idx="10">
                  <c:v>189</c:v>
                </c:pt>
                <c:pt idx="11">
                  <c:v>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9A-47F9-8066-22EB87F007A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ALS ACCIDENTS </a:t>
            </a:r>
            <a:r>
              <a:rPr lang="en-US" sz="1100" i="1"/>
              <a:t>IN ITINERE </a:t>
            </a:r>
            <a:r>
              <a:rPr lang="en-US" sz="1100"/>
              <a:t>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II!$G$6:$S$6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II!$G$20:$S$20</c:f>
              <c:numCache>
                <c:formatCode>#,##0</c:formatCode>
                <c:ptCount val="13"/>
                <c:pt idx="0">
                  <c:v>1814</c:v>
                </c:pt>
                <c:pt idx="1">
                  <c:v>1956</c:v>
                </c:pt>
                <c:pt idx="2">
                  <c:v>2120</c:v>
                </c:pt>
                <c:pt idx="3">
                  <c:v>2275</c:v>
                </c:pt>
                <c:pt idx="4">
                  <c:v>2661</c:v>
                </c:pt>
                <c:pt idx="5">
                  <c:v>3021</c:v>
                </c:pt>
                <c:pt idx="6">
                  <c:v>3170</c:v>
                </c:pt>
                <c:pt idx="7">
                  <c:v>3277</c:v>
                </c:pt>
                <c:pt idx="8">
                  <c:v>1736</c:v>
                </c:pt>
                <c:pt idx="9">
                  <c:v>2339</c:v>
                </c:pt>
                <c:pt idx="10">
                  <c:v>3374</c:v>
                </c:pt>
                <c:pt idx="11">
                  <c:v>3520</c:v>
                </c:pt>
                <c:pt idx="12">
                  <c:v>3592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ACCIDENTS </a:t>
            </a:r>
            <a:r>
              <a:rPr lang="en-US" sz="1100" i="1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IN ITINERE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'ind-II'!$G$6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'ind-II'!$G$7:$G$18</c:f>
              <c:numCache>
                <c:formatCode>#,##0.00</c:formatCode>
                <c:ptCount val="12"/>
                <c:pt idx="0">
                  <c:v>40.662254991921529</c:v>
                </c:pt>
                <c:pt idx="1">
                  <c:v>45.312126789653377</c:v>
                </c:pt>
                <c:pt idx="2">
                  <c:v>43.363268332566477</c:v>
                </c:pt>
                <c:pt idx="3">
                  <c:v>33.04854464001567</c:v>
                </c:pt>
                <c:pt idx="4">
                  <c:v>45.027624309392266</c:v>
                </c:pt>
                <c:pt idx="5">
                  <c:v>46.618703528616813</c:v>
                </c:pt>
                <c:pt idx="6">
                  <c:v>51.658896307680386</c:v>
                </c:pt>
                <c:pt idx="7">
                  <c:v>59.06674542232723</c:v>
                </c:pt>
                <c:pt idx="8">
                  <c:v>50.275433693190109</c:v>
                </c:pt>
                <c:pt idx="9">
                  <c:v>53.262316910785621</c:v>
                </c:pt>
                <c:pt idx="10">
                  <c:v>46.437288062377156</c:v>
                </c:pt>
                <c:pt idx="11">
                  <c:v>32.040545854390281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'ind-II'!$H$6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'ind-II'!$H$7:$H$18</c:f>
              <c:numCache>
                <c:formatCode>#,##0.00</c:formatCode>
                <c:ptCount val="12"/>
                <c:pt idx="0">
                  <c:v>39.613983736258902</c:v>
                </c:pt>
                <c:pt idx="1">
                  <c:v>37.12243980096661</c:v>
                </c:pt>
                <c:pt idx="2">
                  <c:v>40.189291563262969</c:v>
                </c:pt>
                <c:pt idx="3">
                  <c:v>47.463170111063818</c:v>
                </c:pt>
                <c:pt idx="4">
                  <c:v>51.037067728384017</c:v>
                </c:pt>
                <c:pt idx="5">
                  <c:v>50.863638497775042</c:v>
                </c:pt>
                <c:pt idx="6">
                  <c:v>56.193037195172018</c:v>
                </c:pt>
                <c:pt idx="7">
                  <c:v>64.287514336115692</c:v>
                </c:pt>
                <c:pt idx="8">
                  <c:v>55.489932148449306</c:v>
                </c:pt>
                <c:pt idx="9">
                  <c:v>64.220242999020485</c:v>
                </c:pt>
                <c:pt idx="10">
                  <c:v>47.030655436316216</c:v>
                </c:pt>
                <c:pt idx="11">
                  <c:v>31.855996250512625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'ind-II'!$I$6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'ind-II'!$I$7:$I$18</c:f>
              <c:numCache>
                <c:formatCode>#,##0.00</c:formatCode>
                <c:ptCount val="12"/>
                <c:pt idx="0">
                  <c:v>34.395445164878595</c:v>
                </c:pt>
                <c:pt idx="1">
                  <c:v>40.374818752172338</c:v>
                </c:pt>
                <c:pt idx="2">
                  <c:v>46.63747138906897</c:v>
                </c:pt>
                <c:pt idx="3">
                  <c:v>41.704357224251964</c:v>
                </c:pt>
                <c:pt idx="4">
                  <c:v>48.719339734440098</c:v>
                </c:pt>
                <c:pt idx="5">
                  <c:v>61.394768360558388</c:v>
                </c:pt>
                <c:pt idx="6">
                  <c:v>56.272120126168019</c:v>
                </c:pt>
                <c:pt idx="7">
                  <c:v>57.786766830395841</c:v>
                </c:pt>
                <c:pt idx="8">
                  <c:v>68.730144989126472</c:v>
                </c:pt>
                <c:pt idx="9">
                  <c:v>66.81645984641537</c:v>
                </c:pt>
                <c:pt idx="10">
                  <c:v>46.478724022323455</c:v>
                </c:pt>
                <c:pt idx="11">
                  <c:v>43.425425586681001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'ind-II'!$J$6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'ind-II'!$J$7:$J$18</c:f>
              <c:numCache>
                <c:formatCode>#,##0.00</c:formatCode>
                <c:ptCount val="12"/>
                <c:pt idx="0">
                  <c:v>43.779642466253193</c:v>
                </c:pt>
                <c:pt idx="1">
                  <c:v>35.631510243226685</c:v>
                </c:pt>
                <c:pt idx="2">
                  <c:v>46.000716252763134</c:v>
                </c:pt>
                <c:pt idx="3">
                  <c:v>39.029829941455255</c:v>
                </c:pt>
                <c:pt idx="4">
                  <c:v>45.167456473295054</c:v>
                </c:pt>
                <c:pt idx="5">
                  <c:v>62.641904313891139</c:v>
                </c:pt>
                <c:pt idx="6">
                  <c:v>69.422382246696557</c:v>
                </c:pt>
                <c:pt idx="7">
                  <c:v>64.291289360621946</c:v>
                </c:pt>
                <c:pt idx="8">
                  <c:v>64.197729005336441</c:v>
                </c:pt>
                <c:pt idx="9">
                  <c:v>55.697739507242098</c:v>
                </c:pt>
                <c:pt idx="10">
                  <c:v>49.02057548181633</c:v>
                </c:pt>
                <c:pt idx="11">
                  <c:v>46.58855319248061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'ind-II'!$K$6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'ind-II'!$K$7:$K$18</c:f>
              <c:numCache>
                <c:formatCode>#,##0.00</c:formatCode>
                <c:ptCount val="12"/>
                <c:pt idx="0">
                  <c:v>39.560222196581336</c:v>
                </c:pt>
                <c:pt idx="1">
                  <c:v>43.301399867883319</c:v>
                </c:pt>
                <c:pt idx="2">
                  <c:v>43.706421056005411</c:v>
                </c:pt>
                <c:pt idx="3">
                  <c:v>51.440329218106996</c:v>
                </c:pt>
                <c:pt idx="4">
                  <c:v>58.673691800528296</c:v>
                </c:pt>
                <c:pt idx="5">
                  <c:v>69.270672331668877</c:v>
                </c:pt>
                <c:pt idx="6">
                  <c:v>65.53742890948358</c:v>
                </c:pt>
                <c:pt idx="7">
                  <c:v>69.021646267435273</c:v>
                </c:pt>
                <c:pt idx="8">
                  <c:v>83.603525084610084</c:v>
                </c:pt>
                <c:pt idx="9">
                  <c:v>63.443025404794085</c:v>
                </c:pt>
                <c:pt idx="10">
                  <c:v>53.356032778492278</c:v>
                </c:pt>
                <c:pt idx="11">
                  <c:v>43.826285127550143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'ind-II'!$L$6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'ind-II'!$L$7:$L$18</c:f>
              <c:numCache>
                <c:formatCode>#,##0.00</c:formatCode>
                <c:ptCount val="12"/>
                <c:pt idx="0">
                  <c:v>42.832176030864176</c:v>
                </c:pt>
                <c:pt idx="1">
                  <c:v>48.729178675636007</c:v>
                </c:pt>
                <c:pt idx="2">
                  <c:v>51.353310778153698</c:v>
                </c:pt>
                <c:pt idx="3">
                  <c:v>45.302296440878095</c:v>
                </c:pt>
                <c:pt idx="4">
                  <c:v>66.165134943792722</c:v>
                </c:pt>
                <c:pt idx="5">
                  <c:v>85.676288554329844</c:v>
                </c:pt>
                <c:pt idx="6">
                  <c:v>80.32061311401344</c:v>
                </c:pt>
                <c:pt idx="7">
                  <c:v>72.838501449293943</c:v>
                </c:pt>
                <c:pt idx="8">
                  <c:v>72.796859709117697</c:v>
                </c:pt>
                <c:pt idx="9">
                  <c:v>68.081362465173768</c:v>
                </c:pt>
                <c:pt idx="10">
                  <c:v>55.965611915108077</c:v>
                </c:pt>
                <c:pt idx="11">
                  <c:v>39.692961512749498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'ind-II'!$M$6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'ind-II'!$M$7:$M$18</c:f>
              <c:numCache>
                <c:formatCode>#,##0.00</c:formatCode>
                <c:ptCount val="12"/>
                <c:pt idx="0">
                  <c:v>44.309368606366277</c:v>
                </c:pt>
                <c:pt idx="1">
                  <c:v>52.548159678234839</c:v>
                </c:pt>
                <c:pt idx="2">
                  <c:v>50.014382374206058</c:v>
                </c:pt>
                <c:pt idx="3">
                  <c:v>44.87512095247444</c:v>
                </c:pt>
                <c:pt idx="4">
                  <c:v>64.369540844818246</c:v>
                </c:pt>
                <c:pt idx="5">
                  <c:v>73.183395954879785</c:v>
                </c:pt>
                <c:pt idx="6">
                  <c:v>81.018354007565776</c:v>
                </c:pt>
                <c:pt idx="7">
                  <c:v>82.357761283117284</c:v>
                </c:pt>
                <c:pt idx="8">
                  <c:v>73.277709849833485</c:v>
                </c:pt>
                <c:pt idx="9">
                  <c:v>78.763793284809367</c:v>
                </c:pt>
                <c:pt idx="10">
                  <c:v>55.841092206178985</c:v>
                </c:pt>
                <c:pt idx="11">
                  <c:v>42.284522706209451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'ind-II'!$N$6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'ind-II'!$N$7:$N$18</c:f>
              <c:numCache>
                <c:formatCode>#,##0.00</c:formatCode>
                <c:ptCount val="12"/>
                <c:pt idx="0">
                  <c:v>44.699093827461496</c:v>
                </c:pt>
                <c:pt idx="1">
                  <c:v>40.952019417699091</c:v>
                </c:pt>
                <c:pt idx="2">
                  <c:v>46.129221896576141</c:v>
                </c:pt>
                <c:pt idx="3">
                  <c:v>46.627560918044864</c:v>
                </c:pt>
                <c:pt idx="4">
                  <c:v>54.897459388356751</c:v>
                </c:pt>
                <c:pt idx="5">
                  <c:v>51.684112200884641</c:v>
                </c:pt>
                <c:pt idx="6">
                  <c:v>73.736620302490834</c:v>
                </c:pt>
                <c:pt idx="7">
                  <c:v>67.472096940063139</c:v>
                </c:pt>
                <c:pt idx="8">
                  <c:v>70.657147428924844</c:v>
                </c:pt>
                <c:pt idx="9">
                  <c:v>67.3008282517266</c:v>
                </c:pt>
                <c:pt idx="10">
                  <c:v>45.654321828898503</c:v>
                </c:pt>
                <c:pt idx="11">
                  <c:v>26.495407853426467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'ind-II'!$O$6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'ind-II'!$O$7:$O$18</c:f>
              <c:numCache>
                <c:formatCode>#,##0.00</c:formatCode>
                <c:ptCount val="12"/>
                <c:pt idx="0">
                  <c:v>41.496515235822812</c:v>
                </c:pt>
                <c:pt idx="1">
                  <c:v>43.305763500910096</c:v>
                </c:pt>
                <c:pt idx="2">
                  <c:v>28.049595333277082</c:v>
                </c:pt>
                <c:pt idx="3">
                  <c:v>11.806882339050727</c:v>
                </c:pt>
                <c:pt idx="4">
                  <c:v>17.686302575619226</c:v>
                </c:pt>
                <c:pt idx="5">
                  <c:v>29.116171488141777</c:v>
                </c:pt>
                <c:pt idx="6">
                  <c:v>44.008612268338076</c:v>
                </c:pt>
                <c:pt idx="7">
                  <c:v>36.501227677903593</c:v>
                </c:pt>
                <c:pt idx="8">
                  <c:v>28.91412095945666</c:v>
                </c:pt>
                <c:pt idx="9">
                  <c:v>34.878440442136899</c:v>
                </c:pt>
                <c:pt idx="10">
                  <c:v>31.645493174477789</c:v>
                </c:pt>
                <c:pt idx="11">
                  <c:v>32.636201341006903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19-428F-8F9B-FBC1769E718A}"/>
            </c:ext>
          </c:extLst>
        </c:ser>
        <c:ser>
          <c:idx val="9"/>
          <c:order val="9"/>
          <c:tx>
            <c:strRef>
              <c:f>'ind-II'!$P$6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'ind-II'!$P$7:$P$18</c:f>
              <c:numCache>
                <c:formatCode>#,##0.00</c:formatCode>
                <c:ptCount val="12"/>
                <c:pt idx="0">
                  <c:v>31.170692676605292</c:v>
                </c:pt>
                <c:pt idx="1">
                  <c:v>25.659698632949009</c:v>
                </c:pt>
                <c:pt idx="2">
                  <c:v>30.700081786936636</c:v>
                </c:pt>
                <c:pt idx="3">
                  <c:v>25.962057972573774</c:v>
                </c:pt>
                <c:pt idx="4">
                  <c:v>42.394020302025275</c:v>
                </c:pt>
                <c:pt idx="5">
                  <c:v>37.231005981781628</c:v>
                </c:pt>
                <c:pt idx="6">
                  <c:v>52.350919293606502</c:v>
                </c:pt>
                <c:pt idx="7">
                  <c:v>55.41716708924573</c:v>
                </c:pt>
                <c:pt idx="8">
                  <c:v>52.350919293606502</c:v>
                </c:pt>
                <c:pt idx="9">
                  <c:v>44.584676589615199</c:v>
                </c:pt>
                <c:pt idx="10">
                  <c:v>41.200490743623078</c:v>
                </c:pt>
                <c:pt idx="11">
                  <c:v>32.280030442189293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CF-4E71-A83F-D1776825B8BF}"/>
            </c:ext>
          </c:extLst>
        </c:ser>
        <c:ser>
          <c:idx val="10"/>
          <c:order val="10"/>
          <c:tx>
            <c:strRef>
              <c:f>'ind-II'!$Q$6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'ind-II'!$Q$7:$Q$18</c:f>
              <c:numCache>
                <c:formatCode>#,##0.00</c:formatCode>
                <c:ptCount val="12"/>
                <c:pt idx="0">
                  <c:v>24.646902531114531</c:v>
                </c:pt>
                <c:pt idx="1">
                  <c:v>36.188696912877973</c:v>
                </c:pt>
                <c:pt idx="2">
                  <c:v>42.631712904046829</c:v>
                </c:pt>
                <c:pt idx="3">
                  <c:v>38.790050258412947</c:v>
                </c:pt>
                <c:pt idx="4">
                  <c:v>60.853278711523892</c:v>
                </c:pt>
                <c:pt idx="5">
                  <c:v>81.451578710119406</c:v>
                </c:pt>
                <c:pt idx="6">
                  <c:v>96.402964391155024</c:v>
                </c:pt>
                <c:pt idx="7">
                  <c:v>97.295584431813865</c:v>
                </c:pt>
                <c:pt idx="8">
                  <c:v>85.468368893084204</c:v>
                </c:pt>
                <c:pt idx="9">
                  <c:v>62.706557856283709</c:v>
                </c:pt>
                <c:pt idx="10">
                  <c:v>53.55720243953057</c:v>
                </c:pt>
                <c:pt idx="11">
                  <c:v>35.035336595859583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31-419C-8FE4-C15E481D1483}"/>
            </c:ext>
          </c:extLst>
        </c:ser>
        <c:ser>
          <c:idx val="11"/>
          <c:order val="11"/>
          <c:tx>
            <c:strRef>
              <c:f>'ind-II'!$R$6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'ind-II'!$R$7:$R$18</c:f>
              <c:numCache>
                <c:formatCode>#,##0.00</c:formatCode>
                <c:ptCount val="12"/>
                <c:pt idx="0">
                  <c:v>41.815512655937013</c:v>
                </c:pt>
                <c:pt idx="1">
                  <c:v>45.223999446060105</c:v>
                </c:pt>
                <c:pt idx="2">
                  <c:v>46.985121378230225</c:v>
                </c:pt>
                <c:pt idx="3">
                  <c:v>42.35928829306247</c:v>
                </c:pt>
                <c:pt idx="4">
                  <c:v>55.575615283626988</c:v>
                </c:pt>
                <c:pt idx="5">
                  <c:v>59.941257567583769</c:v>
                </c:pt>
                <c:pt idx="6">
                  <c:v>73.063059414361504</c:v>
                </c:pt>
                <c:pt idx="7">
                  <c:v>68.92620919104489</c:v>
                </c:pt>
                <c:pt idx="8">
                  <c:v>79.59773271736637</c:v>
                </c:pt>
                <c:pt idx="9">
                  <c:v>70.325146600057892</c:v>
                </c:pt>
                <c:pt idx="10">
                  <c:v>41.165939473204617</c:v>
                </c:pt>
                <c:pt idx="11">
                  <c:v>31.513312744635673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31-419C-8FE4-C15E481D1483}"/>
            </c:ext>
          </c:extLst>
        </c:ser>
        <c:ser>
          <c:idx val="12"/>
          <c:order val="12"/>
          <c:tx>
            <c:strRef>
              <c:f>'ind-II'!$S$6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'ind-II'!$C$7:$C$18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'ind-II'!$S$7:$S$18</c:f>
              <c:numCache>
                <c:formatCode>#,##0.00</c:formatCode>
                <c:ptCount val="12"/>
                <c:pt idx="0">
                  <c:v>47.345890223292862</c:v>
                </c:pt>
                <c:pt idx="1">
                  <c:v>34.658550264350218</c:v>
                </c:pt>
                <c:pt idx="2">
                  <c:v>39.001189060642091</c:v>
                </c:pt>
                <c:pt idx="3">
                  <c:v>51.532443895990639</c:v>
                </c:pt>
                <c:pt idx="4">
                  <c:v>62.269723328340973</c:v>
                </c:pt>
                <c:pt idx="5">
                  <c:v>64.550681708598432</c:v>
                </c:pt>
                <c:pt idx="6">
                  <c:v>69.213301396708871</c:v>
                </c:pt>
                <c:pt idx="7">
                  <c:v>62.414844408709293</c:v>
                </c:pt>
                <c:pt idx="8">
                  <c:v>57.522627191628345</c:v>
                </c:pt>
                <c:pt idx="9">
                  <c:v>64.512701412448678</c:v>
                </c:pt>
                <c:pt idx="10">
                  <c:v>39.881410831284754</c:v>
                </c:pt>
                <c:pt idx="11">
                  <c:v>38.826347052679331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C4-40BB-BE58-9EFC2E34A6C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</a:t>
            </a:r>
            <a:r>
              <a:rPr lang="en-US" sz="1100" i="1"/>
              <a:t>IN ITINERE </a:t>
            </a:r>
            <a:r>
              <a:rPr lang="en-US" sz="1100"/>
              <a:t>A BALEARS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'ind-II'!$G$6:$S$6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'ind-II'!$G$20:$S$20</c:f>
              <c:numCache>
                <c:formatCode>#,##0.00</c:formatCode>
                <c:ptCount val="13"/>
                <c:pt idx="0">
                  <c:v>45.564479070243088</c:v>
                </c:pt>
                <c:pt idx="1">
                  <c:v>48.780580816941473</c:v>
                </c:pt>
                <c:pt idx="2">
                  <c:v>51.061320168873372</c:v>
                </c:pt>
                <c:pt idx="3">
                  <c:v>51.789110707089868</c:v>
                </c:pt>
                <c:pt idx="4">
                  <c:v>57.061723336928303</c:v>
                </c:pt>
                <c:pt idx="5">
                  <c:v>60.812857965759257</c:v>
                </c:pt>
                <c:pt idx="6">
                  <c:v>61.903600145724504</c:v>
                </c:pt>
                <c:pt idx="7">
                  <c:v>53.025490854546113</c:v>
                </c:pt>
                <c:pt idx="8">
                  <c:v>31.670443861345134</c:v>
                </c:pt>
                <c:pt idx="9">
                  <c:v>39.275146733729827</c:v>
                </c:pt>
                <c:pt idx="10">
                  <c:v>59.585686219651869</c:v>
                </c:pt>
                <c:pt idx="11">
                  <c:v>54.707682897097634</c:v>
                </c:pt>
                <c:pt idx="12">
                  <c:v>52.644142564556205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DE TRÀFIC EN JORNADA LABORAL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tra!$G$6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tra!$G$7:$G$18</c:f>
              <c:numCache>
                <c:formatCode>#,##0</c:formatCode>
                <c:ptCount val="12"/>
                <c:pt idx="0">
                  <c:v>32</c:v>
                </c:pt>
                <c:pt idx="1">
                  <c:v>30</c:v>
                </c:pt>
                <c:pt idx="2">
                  <c:v>25</c:v>
                </c:pt>
                <c:pt idx="3">
                  <c:v>29</c:v>
                </c:pt>
                <c:pt idx="4">
                  <c:v>41</c:v>
                </c:pt>
                <c:pt idx="5">
                  <c:v>45</c:v>
                </c:pt>
                <c:pt idx="6">
                  <c:v>49</c:v>
                </c:pt>
                <c:pt idx="7">
                  <c:v>48</c:v>
                </c:pt>
                <c:pt idx="8">
                  <c:v>41</c:v>
                </c:pt>
                <c:pt idx="9">
                  <c:v>31</c:v>
                </c:pt>
                <c:pt idx="10">
                  <c:v>23</c:v>
                </c:pt>
                <c:pt idx="1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tra!$H$6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tra!$H$7:$H$18</c:f>
              <c:numCache>
                <c:formatCode>#,##0</c:formatCode>
                <c:ptCount val="12"/>
                <c:pt idx="0">
                  <c:v>23</c:v>
                </c:pt>
                <c:pt idx="1">
                  <c:v>32</c:v>
                </c:pt>
                <c:pt idx="2">
                  <c:v>19</c:v>
                </c:pt>
                <c:pt idx="3">
                  <c:v>26</c:v>
                </c:pt>
                <c:pt idx="4">
                  <c:v>37</c:v>
                </c:pt>
                <c:pt idx="5">
                  <c:v>28</c:v>
                </c:pt>
                <c:pt idx="6">
                  <c:v>45</c:v>
                </c:pt>
                <c:pt idx="7">
                  <c:v>56</c:v>
                </c:pt>
                <c:pt idx="8">
                  <c:v>33</c:v>
                </c:pt>
                <c:pt idx="9">
                  <c:v>39</c:v>
                </c:pt>
                <c:pt idx="10">
                  <c:v>31</c:v>
                </c:pt>
                <c:pt idx="1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tra!$I$6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tra!$I$7:$I$18</c:f>
              <c:numCache>
                <c:formatCode>#,##0</c:formatCode>
                <c:ptCount val="12"/>
                <c:pt idx="0">
                  <c:v>28</c:v>
                </c:pt>
                <c:pt idx="1">
                  <c:v>29</c:v>
                </c:pt>
                <c:pt idx="2">
                  <c:v>42</c:v>
                </c:pt>
                <c:pt idx="3">
                  <c:v>31</c:v>
                </c:pt>
                <c:pt idx="4">
                  <c:v>46</c:v>
                </c:pt>
                <c:pt idx="5">
                  <c:v>42</c:v>
                </c:pt>
                <c:pt idx="6">
                  <c:v>53</c:v>
                </c:pt>
                <c:pt idx="7">
                  <c:v>46</c:v>
                </c:pt>
                <c:pt idx="8">
                  <c:v>43</c:v>
                </c:pt>
                <c:pt idx="9">
                  <c:v>33</c:v>
                </c:pt>
                <c:pt idx="10">
                  <c:v>32</c:v>
                </c:pt>
                <c:pt idx="1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tra!$J$6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tra!$J$7:$J$18</c:f>
              <c:numCache>
                <c:formatCode>#,##0</c:formatCode>
                <c:ptCount val="12"/>
                <c:pt idx="0">
                  <c:v>23</c:v>
                </c:pt>
                <c:pt idx="1">
                  <c:v>24</c:v>
                </c:pt>
                <c:pt idx="2">
                  <c:v>39</c:v>
                </c:pt>
                <c:pt idx="3">
                  <c:v>27</c:v>
                </c:pt>
                <c:pt idx="4">
                  <c:v>36</c:v>
                </c:pt>
                <c:pt idx="5">
                  <c:v>56</c:v>
                </c:pt>
                <c:pt idx="6">
                  <c:v>54</c:v>
                </c:pt>
                <c:pt idx="7">
                  <c:v>63</c:v>
                </c:pt>
                <c:pt idx="8">
                  <c:v>40</c:v>
                </c:pt>
                <c:pt idx="9">
                  <c:v>45</c:v>
                </c:pt>
                <c:pt idx="10">
                  <c:v>33</c:v>
                </c:pt>
                <c:pt idx="1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tra!$K$6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tra!$K$7:$K$18</c:f>
              <c:numCache>
                <c:formatCode>#,##0</c:formatCode>
                <c:ptCount val="12"/>
                <c:pt idx="0">
                  <c:v>31</c:v>
                </c:pt>
                <c:pt idx="1">
                  <c:v>28</c:v>
                </c:pt>
                <c:pt idx="2">
                  <c:v>27</c:v>
                </c:pt>
                <c:pt idx="3">
                  <c:v>47</c:v>
                </c:pt>
                <c:pt idx="4">
                  <c:v>45</c:v>
                </c:pt>
                <c:pt idx="5">
                  <c:v>55</c:v>
                </c:pt>
                <c:pt idx="6">
                  <c:v>60</c:v>
                </c:pt>
                <c:pt idx="7">
                  <c:v>58</c:v>
                </c:pt>
                <c:pt idx="8">
                  <c:v>73</c:v>
                </c:pt>
                <c:pt idx="9">
                  <c:v>54</c:v>
                </c:pt>
                <c:pt idx="10">
                  <c:v>45</c:v>
                </c:pt>
                <c:pt idx="11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tra!$L$6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tra!$L$7:$L$18</c:f>
              <c:numCache>
                <c:formatCode>#,##0</c:formatCode>
                <c:ptCount val="12"/>
                <c:pt idx="0">
                  <c:v>36</c:v>
                </c:pt>
                <c:pt idx="1">
                  <c:v>35</c:v>
                </c:pt>
                <c:pt idx="2">
                  <c:v>33</c:v>
                </c:pt>
                <c:pt idx="3">
                  <c:v>64</c:v>
                </c:pt>
                <c:pt idx="4">
                  <c:v>60</c:v>
                </c:pt>
                <c:pt idx="5">
                  <c:v>71</c:v>
                </c:pt>
                <c:pt idx="6">
                  <c:v>72</c:v>
                </c:pt>
                <c:pt idx="7">
                  <c:v>68</c:v>
                </c:pt>
                <c:pt idx="8">
                  <c:v>60</c:v>
                </c:pt>
                <c:pt idx="9">
                  <c:v>47</c:v>
                </c:pt>
                <c:pt idx="10">
                  <c:v>50</c:v>
                </c:pt>
                <c:pt idx="1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tra!$M$6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tra!$M$7:$M$18</c:f>
              <c:numCache>
                <c:formatCode>#,##0</c:formatCode>
                <c:ptCount val="12"/>
                <c:pt idx="0">
                  <c:v>46</c:v>
                </c:pt>
                <c:pt idx="1">
                  <c:v>29</c:v>
                </c:pt>
                <c:pt idx="2">
                  <c:v>45</c:v>
                </c:pt>
                <c:pt idx="3">
                  <c:v>41</c:v>
                </c:pt>
                <c:pt idx="4">
                  <c:v>62</c:v>
                </c:pt>
                <c:pt idx="5">
                  <c:v>70</c:v>
                </c:pt>
                <c:pt idx="6">
                  <c:v>87</c:v>
                </c:pt>
                <c:pt idx="7">
                  <c:v>67</c:v>
                </c:pt>
                <c:pt idx="8">
                  <c:v>51</c:v>
                </c:pt>
                <c:pt idx="9">
                  <c:v>69</c:v>
                </c:pt>
                <c:pt idx="10">
                  <c:v>39</c:v>
                </c:pt>
                <c:pt idx="1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tra!$N$6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tra!$N$7:$N$18</c:f>
              <c:numCache>
                <c:formatCode>#,##0</c:formatCode>
                <c:ptCount val="12"/>
                <c:pt idx="0">
                  <c:v>46</c:v>
                </c:pt>
                <c:pt idx="1">
                  <c:v>32</c:v>
                </c:pt>
                <c:pt idx="2">
                  <c:v>40</c:v>
                </c:pt>
                <c:pt idx="3">
                  <c:v>59</c:v>
                </c:pt>
                <c:pt idx="4">
                  <c:v>68</c:v>
                </c:pt>
                <c:pt idx="5">
                  <c:v>72</c:v>
                </c:pt>
                <c:pt idx="6">
                  <c:v>83</c:v>
                </c:pt>
                <c:pt idx="7">
                  <c:v>66</c:v>
                </c:pt>
                <c:pt idx="8">
                  <c:v>76</c:v>
                </c:pt>
                <c:pt idx="9">
                  <c:v>79</c:v>
                </c:pt>
                <c:pt idx="10">
                  <c:v>50</c:v>
                </c:pt>
                <c:pt idx="11">
                  <c:v>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tra!$O$6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tra!$O$7:$O$18</c:f>
              <c:numCache>
                <c:formatCode>#,##0</c:formatCode>
                <c:ptCount val="12"/>
                <c:pt idx="0">
                  <c:v>36</c:v>
                </c:pt>
                <c:pt idx="1">
                  <c:v>37</c:v>
                </c:pt>
                <c:pt idx="2">
                  <c:v>27</c:v>
                </c:pt>
                <c:pt idx="3">
                  <c:v>8</c:v>
                </c:pt>
                <c:pt idx="4">
                  <c:v>22</c:v>
                </c:pt>
                <c:pt idx="5">
                  <c:v>33</c:v>
                </c:pt>
                <c:pt idx="6">
                  <c:v>52</c:v>
                </c:pt>
                <c:pt idx="7">
                  <c:v>41</c:v>
                </c:pt>
                <c:pt idx="8">
                  <c:v>34</c:v>
                </c:pt>
                <c:pt idx="9">
                  <c:v>40</c:v>
                </c:pt>
                <c:pt idx="10">
                  <c:v>29</c:v>
                </c:pt>
                <c:pt idx="11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57-494E-A7C3-42385BA0BBEA}"/>
            </c:ext>
          </c:extLst>
        </c:ser>
        <c:ser>
          <c:idx val="9"/>
          <c:order val="9"/>
          <c:tx>
            <c:strRef>
              <c:f>tra!$P$6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tra!$P$7:$P$18</c:f>
              <c:numCache>
                <c:formatCode>#,##0</c:formatCode>
                <c:ptCount val="12"/>
                <c:pt idx="0">
                  <c:v>26</c:v>
                </c:pt>
                <c:pt idx="1">
                  <c:v>38</c:v>
                </c:pt>
                <c:pt idx="2">
                  <c:v>29</c:v>
                </c:pt>
                <c:pt idx="3">
                  <c:v>27</c:v>
                </c:pt>
                <c:pt idx="4">
                  <c:v>45</c:v>
                </c:pt>
                <c:pt idx="5">
                  <c:v>56</c:v>
                </c:pt>
                <c:pt idx="6">
                  <c:v>80</c:v>
                </c:pt>
                <c:pt idx="7">
                  <c:v>66</c:v>
                </c:pt>
                <c:pt idx="8">
                  <c:v>59</c:v>
                </c:pt>
                <c:pt idx="9">
                  <c:v>40</c:v>
                </c:pt>
                <c:pt idx="10">
                  <c:v>38</c:v>
                </c:pt>
                <c:pt idx="1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E3-45DF-9DB7-C88F26359B55}"/>
            </c:ext>
          </c:extLst>
        </c:ser>
        <c:ser>
          <c:idx val="10"/>
          <c:order val="10"/>
          <c:tx>
            <c:strRef>
              <c:f>tra!$Q$6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tra!$Q$7:$Q$18</c:f>
              <c:numCache>
                <c:formatCode>0</c:formatCode>
                <c:ptCount val="12"/>
                <c:pt idx="0">
                  <c:v>42</c:v>
                </c:pt>
                <c:pt idx="1">
                  <c:v>37</c:v>
                </c:pt>
                <c:pt idx="2">
                  <c:v>50</c:v>
                </c:pt>
                <c:pt idx="3">
                  <c:v>40</c:v>
                </c:pt>
                <c:pt idx="4">
                  <c:v>77</c:v>
                </c:pt>
                <c:pt idx="5">
                  <c:v>72</c:v>
                </c:pt>
                <c:pt idx="6">
                  <c:v>67</c:v>
                </c:pt>
                <c:pt idx="7">
                  <c:v>57</c:v>
                </c:pt>
                <c:pt idx="8">
                  <c:v>56</c:v>
                </c:pt>
                <c:pt idx="9">
                  <c:v>57</c:v>
                </c:pt>
                <c:pt idx="10">
                  <c:v>40</c:v>
                </c:pt>
                <c:pt idx="11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9D-4ECF-AF83-E946614E529A}"/>
            </c:ext>
          </c:extLst>
        </c:ser>
        <c:ser>
          <c:idx val="11"/>
          <c:order val="11"/>
          <c:tx>
            <c:strRef>
              <c:f>tra!$R$6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tra!$R$7:$R$18</c:f>
              <c:numCache>
                <c:formatCode>#,##0</c:formatCode>
                <c:ptCount val="12"/>
                <c:pt idx="0">
                  <c:v>49</c:v>
                </c:pt>
                <c:pt idx="1">
                  <c:v>44</c:v>
                </c:pt>
                <c:pt idx="2">
                  <c:v>41</c:v>
                </c:pt>
                <c:pt idx="3">
                  <c:v>43</c:v>
                </c:pt>
                <c:pt idx="4">
                  <c:v>53</c:v>
                </c:pt>
                <c:pt idx="5">
                  <c:v>63</c:v>
                </c:pt>
                <c:pt idx="6">
                  <c:v>86</c:v>
                </c:pt>
                <c:pt idx="7">
                  <c:v>77</c:v>
                </c:pt>
                <c:pt idx="8">
                  <c:v>77</c:v>
                </c:pt>
                <c:pt idx="9">
                  <c:v>51</c:v>
                </c:pt>
                <c:pt idx="10">
                  <c:v>49</c:v>
                </c:pt>
                <c:pt idx="11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9D-4ECF-AF83-E946614E529A}"/>
            </c:ext>
          </c:extLst>
        </c:ser>
        <c:ser>
          <c:idx val="12"/>
          <c:order val="12"/>
          <c:tx>
            <c:strRef>
              <c:f>tra!$S$6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tra!$C$7:$C$18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tra!$S$7:$S$18</c:f>
              <c:numCache>
                <c:formatCode>#,##0</c:formatCode>
                <c:ptCount val="12"/>
                <c:pt idx="0">
                  <c:v>34</c:v>
                </c:pt>
                <c:pt idx="1">
                  <c:v>41</c:v>
                </c:pt>
                <c:pt idx="2">
                  <c:v>37</c:v>
                </c:pt>
                <c:pt idx="3">
                  <c:v>50</c:v>
                </c:pt>
                <c:pt idx="4">
                  <c:v>40</c:v>
                </c:pt>
                <c:pt idx="5">
                  <c:v>70</c:v>
                </c:pt>
                <c:pt idx="6">
                  <c:v>84</c:v>
                </c:pt>
                <c:pt idx="7">
                  <c:v>76</c:v>
                </c:pt>
                <c:pt idx="8">
                  <c:v>39</c:v>
                </c:pt>
                <c:pt idx="9">
                  <c:v>46</c:v>
                </c:pt>
                <c:pt idx="10">
                  <c:v>35</c:v>
                </c:pt>
                <c:pt idx="1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B9-4122-A6C9-1E32578DB83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DE TRÀFIC EN JORNADA LABORAL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4710316667968877E-2"/>
          <c:y val="0.18323019916628069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tra!$G$6:$S$6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tra!$G$20:$S$20</c:f>
              <c:numCache>
                <c:formatCode>#,##0</c:formatCode>
                <c:ptCount val="13"/>
                <c:pt idx="0">
                  <c:v>414</c:v>
                </c:pt>
                <c:pt idx="1">
                  <c:v>395</c:v>
                </c:pt>
                <c:pt idx="2">
                  <c:v>446</c:v>
                </c:pt>
                <c:pt idx="3">
                  <c:v>465</c:v>
                </c:pt>
                <c:pt idx="4">
                  <c:v>557</c:v>
                </c:pt>
                <c:pt idx="5">
                  <c:v>634</c:v>
                </c:pt>
                <c:pt idx="6">
                  <c:v>645</c:v>
                </c:pt>
                <c:pt idx="7">
                  <c:v>717</c:v>
                </c:pt>
                <c:pt idx="8">
                  <c:v>397</c:v>
                </c:pt>
                <c:pt idx="9">
                  <c:v>543</c:v>
                </c:pt>
                <c:pt idx="10">
                  <c:v>626</c:v>
                </c:pt>
                <c:pt idx="11">
                  <c:v>669</c:v>
                </c:pt>
                <c:pt idx="12">
                  <c:v>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DE TRÀNSIT EN JORNADA LABORAL 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'ind-tra'!$G$6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'ind-tra'!$G$7:$G$18</c:f>
              <c:numCache>
                <c:formatCode>#,##0.00</c:formatCode>
                <c:ptCount val="12"/>
                <c:pt idx="0">
                  <c:v>11.514974864968927</c:v>
                </c:pt>
                <c:pt idx="1">
                  <c:v>10.537703904570554</c:v>
                </c:pt>
                <c:pt idx="2">
                  <c:v>8.2754328878943664</c:v>
                </c:pt>
                <c:pt idx="3">
                  <c:v>8.8741462459301328</c:v>
                </c:pt>
                <c:pt idx="4">
                  <c:v>11.325966850828729</c:v>
                </c:pt>
                <c:pt idx="5">
                  <c:v>11.785627296560429</c:v>
                </c:pt>
                <c:pt idx="6">
                  <c:v>12.656429595381695</c:v>
                </c:pt>
                <c:pt idx="7">
                  <c:v>12.600905690096475</c:v>
                </c:pt>
                <c:pt idx="8">
                  <c:v>11.082219254950509</c:v>
                </c:pt>
                <c:pt idx="9">
                  <c:v>10.067876977038745</c:v>
                </c:pt>
                <c:pt idx="10">
                  <c:v>8.279516476237788</c:v>
                </c:pt>
                <c:pt idx="11">
                  <c:v>7.2819422396341551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'ind-tra'!$H$6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'ind-tra'!$H$7:$H$18</c:f>
              <c:numCache>
                <c:formatCode>#,##0.00</c:formatCode>
                <c:ptCount val="12"/>
                <c:pt idx="0">
                  <c:v>8.4363113512403221</c:v>
                </c:pt>
                <c:pt idx="1">
                  <c:v>11.422289169528188</c:v>
                </c:pt>
                <c:pt idx="2">
                  <c:v>6.3633044975166371</c:v>
                </c:pt>
                <c:pt idx="3">
                  <c:v>7.9615640186300602</c:v>
                </c:pt>
                <c:pt idx="4">
                  <c:v>10.152534978226928</c:v>
                </c:pt>
                <c:pt idx="5">
                  <c:v>7.3034968099369291</c:v>
                </c:pt>
                <c:pt idx="6">
                  <c:v>11.546514492158634</c:v>
                </c:pt>
                <c:pt idx="7">
                  <c:v>14.400403211289916</c:v>
                </c:pt>
                <c:pt idx="8">
                  <c:v>9.0651869351427088</c:v>
                </c:pt>
                <c:pt idx="9">
                  <c:v>12.649441802837368</c:v>
                </c:pt>
                <c:pt idx="10">
                  <c:v>11.045078170650021</c:v>
                </c:pt>
                <c:pt idx="11">
                  <c:v>9.5201827875095208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'ind-tra'!$I$6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'ind-tra'!$I$7:$I$18</c:f>
              <c:numCache>
                <c:formatCode>#,##0.00</c:formatCode>
                <c:ptCount val="12"/>
                <c:pt idx="0">
                  <c:v>10.245451751240431</c:v>
                </c:pt>
                <c:pt idx="1">
                  <c:v>10.181476033156503</c:v>
                </c:pt>
                <c:pt idx="2">
                  <c:v>13.892012754190757</c:v>
                </c:pt>
                <c:pt idx="3">
                  <c:v>9.1044723517733157</c:v>
                </c:pt>
                <c:pt idx="4">
                  <c:v>12.113997988022943</c:v>
                </c:pt>
                <c:pt idx="5">
                  <c:v>10.567951930915788</c:v>
                </c:pt>
                <c:pt idx="6">
                  <c:v>13.080799853889934</c:v>
                </c:pt>
                <c:pt idx="7">
                  <c:v>11.359791770077814</c:v>
                </c:pt>
                <c:pt idx="8">
                  <c:v>11.280138299742131</c:v>
                </c:pt>
                <c:pt idx="9">
                  <c:v>10.25554965084515</c:v>
                </c:pt>
                <c:pt idx="10">
                  <c:v>10.936170358193754</c:v>
                </c:pt>
                <c:pt idx="11">
                  <c:v>7.3543059461314604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'ind-tra'!$J$6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'ind-tra'!$J$7:$J$18</c:f>
              <c:numCache>
                <c:formatCode>#,##0.00</c:formatCode>
                <c:ptCount val="12"/>
                <c:pt idx="0">
                  <c:v>7.9915220374906619</c:v>
                </c:pt>
                <c:pt idx="1">
                  <c:v>7.9921144470788823</c:v>
                </c:pt>
                <c:pt idx="2">
                  <c:v>12.040455931931289</c:v>
                </c:pt>
                <c:pt idx="3">
                  <c:v>7.5271814887092274</c:v>
                </c:pt>
                <c:pt idx="4">
                  <c:v>8.9835825029758123</c:v>
                </c:pt>
                <c:pt idx="5">
                  <c:v>13.440408588421088</c:v>
                </c:pt>
                <c:pt idx="6">
                  <c:v>12.707825902785132</c:v>
                </c:pt>
                <c:pt idx="7">
                  <c:v>14.945945497118753</c:v>
                </c:pt>
                <c:pt idx="8">
                  <c:v>10.030895157083819</c:v>
                </c:pt>
                <c:pt idx="9">
                  <c:v>12.531991389129471</c:v>
                </c:pt>
                <c:pt idx="10">
                  <c:v>10.85690597919422</c:v>
                </c:pt>
                <c:pt idx="11">
                  <c:v>8.3193844986572518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'ind-tra'!$K$6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'ind-tra'!$K$7:$K$18</c:f>
              <c:numCache>
                <c:formatCode>#,##0.00</c:formatCode>
                <c:ptCount val="12"/>
                <c:pt idx="0">
                  <c:v>10.219724067450178</c:v>
                </c:pt>
                <c:pt idx="1">
                  <c:v>8.8499211408812624</c:v>
                </c:pt>
                <c:pt idx="2">
                  <c:v>7.8671557900809734</c:v>
                </c:pt>
                <c:pt idx="3">
                  <c:v>12.272565854066135</c:v>
                </c:pt>
                <c:pt idx="4">
                  <c:v>10.60367924105933</c:v>
                </c:pt>
                <c:pt idx="5">
                  <c:v>12.410055303719181</c:v>
                </c:pt>
                <c:pt idx="6">
                  <c:v>13.195455485130921</c:v>
                </c:pt>
                <c:pt idx="7">
                  <c:v>13.039920141730443</c:v>
                </c:pt>
                <c:pt idx="8">
                  <c:v>17.289114252624749</c:v>
                </c:pt>
                <c:pt idx="9">
                  <c:v>14.89531900808209</c:v>
                </c:pt>
                <c:pt idx="10">
                  <c:v>13.878736849896836</c:v>
                </c:pt>
                <c:pt idx="11">
                  <c:v>10.643526388119319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'ind-tra'!$L$6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'ind-tra'!$L$7:$L$18</c:f>
              <c:numCache>
                <c:formatCode>#,##0.00</c:formatCode>
                <c:ptCount val="12"/>
                <c:pt idx="0">
                  <c:v>11.255170343876719</c:v>
                </c:pt>
                <c:pt idx="1">
                  <c:v>10.399519839312562</c:v>
                </c:pt>
                <c:pt idx="2">
                  <c:v>9.0623489608506524</c:v>
                </c:pt>
                <c:pt idx="3">
                  <c:v>15.422058362852116</c:v>
                </c:pt>
                <c:pt idx="4">
                  <c:v>13.233026988758544</c:v>
                </c:pt>
                <c:pt idx="5">
                  <c:v>15.131881809346813</c:v>
                </c:pt>
                <c:pt idx="6">
                  <c:v>15.06011495887752</c:v>
                </c:pt>
                <c:pt idx="7">
                  <c:v>14.524979761149524</c:v>
                </c:pt>
                <c:pt idx="8">
                  <c:v>13.077280187266652</c:v>
                </c:pt>
                <c:pt idx="9">
                  <c:v>12.307015522550643</c:v>
                </c:pt>
                <c:pt idx="10">
                  <c:v>14.650683747410492</c:v>
                </c:pt>
                <c:pt idx="11">
                  <c:v>11.340846146499857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'ind-tra'!$M$6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'ind-tra'!$M$7:$M$18</c:f>
              <c:numCache>
                <c:formatCode>#,##0.00</c:formatCode>
                <c:ptCount val="12"/>
                <c:pt idx="0">
                  <c:v>13.679402388542607</c:v>
                </c:pt>
                <c:pt idx="1">
                  <c:v>8.2372790846962722</c:v>
                </c:pt>
                <c:pt idx="2">
                  <c:v>11.661384491395195</c:v>
                </c:pt>
                <c:pt idx="3">
                  <c:v>9.582708120059646</c:v>
                </c:pt>
                <c:pt idx="4">
                  <c:v>13.214938848936198</c:v>
                </c:pt>
                <c:pt idx="5">
                  <c:v>14.309602561010013</c:v>
                </c:pt>
                <c:pt idx="6">
                  <c:v>17.665656136988027</c:v>
                </c:pt>
                <c:pt idx="7">
                  <c:v>13.934267691840551</c:v>
                </c:pt>
                <c:pt idx="8">
                  <c:v>10.769922773318466</c:v>
                </c:pt>
                <c:pt idx="9">
                  <c:v>17.702611520038587</c:v>
                </c:pt>
                <c:pt idx="10">
                  <c:v>11.111237734902963</c:v>
                </c:pt>
                <c:pt idx="11">
                  <c:v>11.295180722891565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'ind-tra'!$N$6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'ind-tra'!$N$7:$N$18</c:f>
              <c:numCache>
                <c:formatCode>#,##0.00</c:formatCode>
                <c:ptCount val="12"/>
                <c:pt idx="0">
                  <c:v>10.995499016380903</c:v>
                </c:pt>
                <c:pt idx="1">
                  <c:v>7.3621607941930955</c:v>
                </c:pt>
                <c:pt idx="2">
                  <c:v>8.5821808179676538</c:v>
                </c:pt>
                <c:pt idx="3">
                  <c:v>11.321095037714597</c:v>
                </c:pt>
                <c:pt idx="4">
                  <c:v>12.120218306520322</c:v>
                </c:pt>
                <c:pt idx="5">
                  <c:v>12.362977004862771</c:v>
                </c:pt>
                <c:pt idx="6">
                  <c:v>14.166989548858192</c:v>
                </c:pt>
                <c:pt idx="7">
                  <c:v>11.331191852529688</c:v>
                </c:pt>
                <c:pt idx="8">
                  <c:v>13.663977619842973</c:v>
                </c:pt>
                <c:pt idx="9">
                  <c:v>16.986471028391058</c:v>
                </c:pt>
                <c:pt idx="10">
                  <c:v>11.356796474850373</c:v>
                </c:pt>
                <c:pt idx="11">
                  <c:v>10.78574125006741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'ind-tra'!$O$6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'ind-tra'!$O$7:$O$18</c:f>
              <c:numCache>
                <c:formatCode>#,##0.00</c:formatCode>
                <c:ptCount val="12"/>
                <c:pt idx="0">
                  <c:v>8.4879235709637566</c:v>
                </c:pt>
                <c:pt idx="1">
                  <c:v>8.3453815079878826</c:v>
                </c:pt>
                <c:pt idx="2">
                  <c:v>6.1572282438900912</c:v>
                </c:pt>
                <c:pt idx="3">
                  <c:v>1.717364703861924</c:v>
                </c:pt>
                <c:pt idx="4">
                  <c:v>4.5244029844607319</c:v>
                </c:pt>
                <c:pt idx="5">
                  <c:v>6.7191164972634869</c:v>
                </c:pt>
                <c:pt idx="6">
                  <c:v>10.262097928042959</c:v>
                </c:pt>
                <c:pt idx="7">
                  <c:v>8.1778706819346851</c:v>
                </c:pt>
                <c:pt idx="8">
                  <c:v>6.9721993802945139</c:v>
                </c:pt>
                <c:pt idx="9">
                  <c:v>9.3633397160099072</c:v>
                </c:pt>
                <c:pt idx="10">
                  <c:v>7.0054908554187474</c:v>
                </c:pt>
                <c:pt idx="11">
                  <c:v>9.2550421713303148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48-4590-8AC0-230FA54C347F}"/>
            </c:ext>
          </c:extLst>
        </c:ser>
        <c:ser>
          <c:idx val="9"/>
          <c:order val="9"/>
          <c:tx>
            <c:strRef>
              <c:f>'ind-tra'!$P$6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'ind-tra'!$P$7:$P$18</c:f>
              <c:numCache>
                <c:formatCode>#,##0.00</c:formatCode>
                <c:ptCount val="12"/>
                <c:pt idx="0">
                  <c:v>6.3814016503286419</c:v>
                </c:pt>
                <c:pt idx="1">
                  <c:v>9.2863671243053556</c:v>
                </c:pt>
                <c:pt idx="2">
                  <c:v>6.9554872798528313</c:v>
                </c:pt>
                <c:pt idx="3">
                  <c:v>6.3150951825179451</c:v>
                </c:pt>
                <c:pt idx="4">
                  <c:v>9.6350046140966548</c:v>
                </c:pt>
                <c:pt idx="5">
                  <c:v>10.691981205024467</c:v>
                </c:pt>
                <c:pt idx="6">
                  <c:v>15.284939939739123</c:v>
                </c:pt>
                <c:pt idx="7">
                  <c:v>12.232551932743206</c:v>
                </c:pt>
                <c:pt idx="8">
                  <c:v>11.272643205557603</c:v>
                </c:pt>
                <c:pt idx="9">
                  <c:v>8.069624722102299</c:v>
                </c:pt>
                <c:pt idx="10">
                  <c:v>8.697881379209317</c:v>
                </c:pt>
                <c:pt idx="11">
                  <c:v>9.1892057463166594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1F-425B-AF55-910C5E7CEC34}"/>
            </c:ext>
          </c:extLst>
        </c:ser>
        <c:ser>
          <c:idx val="10"/>
          <c:order val="10"/>
          <c:tx>
            <c:strRef>
              <c:f>'ind-tra'!$Q$6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'ind-tra'!$Q$7:$Q$18</c:f>
              <c:numCache>
                <c:formatCode>#,##0.00</c:formatCode>
                <c:ptCount val="12"/>
                <c:pt idx="0">
                  <c:v>7.3416305411830516</c:v>
                </c:pt>
                <c:pt idx="1">
                  <c:v>8.3686361611030318</c:v>
                </c:pt>
                <c:pt idx="2">
                  <c:v>10.604903707474335</c:v>
                </c:pt>
                <c:pt idx="3">
                  <c:v>7.4956618856836608</c:v>
                </c:pt>
                <c:pt idx="4">
                  <c:v>13.503465304862651</c:v>
                </c:pt>
                <c:pt idx="5">
                  <c:v>16.067160731859172</c:v>
                </c:pt>
                <c:pt idx="6">
                  <c:v>14.951385681035617</c:v>
                </c:pt>
                <c:pt idx="7">
                  <c:v>12.71983557938851</c:v>
                </c:pt>
                <c:pt idx="8">
                  <c:v>12.4966805692238</c:v>
                </c:pt>
                <c:pt idx="9">
                  <c:v>12.71983557938851</c:v>
                </c:pt>
                <c:pt idx="10">
                  <c:v>8.9262004065884284</c:v>
                </c:pt>
                <c:pt idx="11">
                  <c:v>6.9178053151060324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C9-44D8-8ABC-B9A5CE8757FF}"/>
            </c:ext>
          </c:extLst>
        </c:ser>
        <c:ser>
          <c:idx val="11"/>
          <c:order val="11"/>
          <c:tx>
            <c:strRef>
              <c:f>'ind-tra'!$R$6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'ind-tra'!$R$7:$R$18</c:f>
              <c:numCache>
                <c:formatCode>#,##0.00</c:formatCode>
                <c:ptCount val="12"/>
                <c:pt idx="0">
                  <c:v>11.015914624413515</c:v>
                </c:pt>
                <c:pt idx="1">
                  <c:v>9.5208419886442321</c:v>
                </c:pt>
                <c:pt idx="2">
                  <c:v>8.1282277489765367</c:v>
                </c:pt>
                <c:pt idx="3">
                  <c:v>7.6211271824338338</c:v>
                </c:pt>
                <c:pt idx="4">
                  <c:v>8.8188850599767381</c:v>
                </c:pt>
                <c:pt idx="5">
                  <c:v>10.206214126372371</c:v>
                </c:pt>
                <c:pt idx="6">
                  <c:v>13.932202016929246</c:v>
                </c:pt>
                <c:pt idx="7">
                  <c:v>12.757976220457829</c:v>
                </c:pt>
                <c:pt idx="8">
                  <c:v>14.840255252390341</c:v>
                </c:pt>
                <c:pt idx="9">
                  <c:v>10.934702672569976</c:v>
                </c:pt>
                <c:pt idx="10">
                  <c:v>10.505890803057429</c:v>
                </c:pt>
                <c:pt idx="11">
                  <c:v>7.8239948883233392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C9-44D8-8ABC-B9A5CE8757FF}"/>
            </c:ext>
          </c:extLst>
        </c:ser>
        <c:ser>
          <c:idx val="12"/>
          <c:order val="12"/>
          <c:tx>
            <c:strRef>
              <c:f>'ind-tra'!$S$6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'ind-tra'!$C$7:$C$18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'ind-tra'!$S$7:$S$18</c:f>
              <c:numCache>
                <c:formatCode>#,##0.00</c:formatCode>
                <c:ptCount val="12"/>
                <c:pt idx="0">
                  <c:v>7.452593831444247</c:v>
                </c:pt>
                <c:pt idx="1">
                  <c:v>8.612124611141569</c:v>
                </c:pt>
                <c:pt idx="2">
                  <c:v>7.0392390011890607</c:v>
                </c:pt>
                <c:pt idx="3">
                  <c:v>8.6174655344465947</c:v>
                </c:pt>
                <c:pt idx="4">
                  <c:v>6.4695816445029584</c:v>
                </c:pt>
                <c:pt idx="5">
                  <c:v>10.994033381026497</c:v>
                </c:pt>
                <c:pt idx="6">
                  <c:v>13.064982735558528</c:v>
                </c:pt>
                <c:pt idx="7">
                  <c:v>11.888541792135104</c:v>
                </c:pt>
                <c:pt idx="8">
                  <c:v>6.3372385889082077</c:v>
                </c:pt>
                <c:pt idx="9">
                  <c:v>8.7281890146254089</c:v>
                </c:pt>
                <c:pt idx="10">
                  <c:v>7.3854464502379171</c:v>
                </c:pt>
                <c:pt idx="11">
                  <c:v>5.6973444044692503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9D-4F01-99A6-1B9B11C731A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386871025743832"/>
          <c:y val="0.1214706511011583"/>
          <c:w val="7.7330408638076359E-2"/>
          <c:h val="0.793743480012331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</a:t>
            </a:r>
            <a:r>
              <a:rPr lang="en-US" sz="1100" baseline="0"/>
              <a:t> PERÍODE </a:t>
            </a:r>
            <a:r>
              <a:rPr lang="en-US" sz="1100"/>
              <a:t>DE L'ACCIDENTALITAT A BALEARS 2012-2023*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'TOTAL sense aut.'!$G$5:$R$5</c:f>
              <c:strCache>
                <c:ptCount val="12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</c:strCache>
            </c:strRef>
          </c:cat>
          <c:val>
            <c:numRef>
              <c:f>'TOTAL sense aut.'!$G$19:$R$19</c:f>
              <c:numCache>
                <c:formatCode>#,##0</c:formatCode>
                <c:ptCount val="12"/>
                <c:pt idx="0">
                  <c:v>7270</c:v>
                </c:pt>
                <c:pt idx="1">
                  <c:v>7792</c:v>
                </c:pt>
                <c:pt idx="2">
                  <c:v>8597</c:v>
                </c:pt>
                <c:pt idx="3">
                  <c:v>9517</c:v>
                </c:pt>
                <c:pt idx="4">
                  <c:v>10634</c:v>
                </c:pt>
                <c:pt idx="5">
                  <c:v>11839</c:v>
                </c:pt>
                <c:pt idx="6">
                  <c:v>12091</c:v>
                </c:pt>
                <c:pt idx="7">
                  <c:v>12365</c:v>
                </c:pt>
                <c:pt idx="8">
                  <c:v>7340</c:v>
                </c:pt>
                <c:pt idx="9">
                  <c:v>8842</c:v>
                </c:pt>
                <c:pt idx="10">
                  <c:v>15098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TRÀNSIT EN JORNADA LABORAL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5.9120459997627092E-2"/>
          <c:y val="0.19730219738363838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'ind-tra'!$G$6:$S$6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'ind-tra'!$G$20:$S$20</c:f>
              <c:numCache>
                <c:formatCode>#,##0.00</c:formatCode>
                <c:ptCount val="13"/>
                <c:pt idx="0">
                  <c:v>10.356895190341042</c:v>
                </c:pt>
                <c:pt idx="1">
                  <c:v>9.9888590187222697</c:v>
                </c:pt>
                <c:pt idx="2">
                  <c:v>10.864343224014997</c:v>
                </c:pt>
                <c:pt idx="3">
                  <c:v>10.614017785047968</c:v>
                </c:pt>
                <c:pt idx="4">
                  <c:v>12.097097793570116</c:v>
                </c:pt>
                <c:pt idx="5">
                  <c:v>12.955410552396009</c:v>
                </c:pt>
                <c:pt idx="6">
                  <c:v>12.763682672885009</c:v>
                </c:pt>
                <c:pt idx="7">
                  <c:v>11.752941562681587</c:v>
                </c:pt>
                <c:pt idx="8">
                  <c:v>7.248954853454916</c:v>
                </c:pt>
                <c:pt idx="9">
                  <c:v>9.5010153318161752</c:v>
                </c:pt>
                <c:pt idx="10">
                  <c:v>11.0094334552414</c:v>
                </c:pt>
                <c:pt idx="11">
                  <c:v>10.508852715378783</c:v>
                </c:pt>
                <c:pt idx="12">
                  <c:v>8.5238984158071123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PER CAUSES INTERNES (forma=90)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CI!$G$6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CI!$G$7:$G$18</c:f>
              <c:numCache>
                <c:formatCode>#,##0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CI!$H$6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CI!$H$7:$H$18</c:f>
              <c:numCache>
                <c:formatCode>#,##0</c:formatCode>
                <c:ptCount val="12"/>
                <c:pt idx="0">
                  <c:v>10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CI!$I$6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CI!$I$7:$I$18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CI!$J$6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CI!$J$7:$J$18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4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CI!$K$6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CI!$K$7:$K$18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CI!$L$6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CI!$L$7:$L$18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CI!$M$6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CI!$M$7:$M$18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CI!$N$6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CI!$N$7:$N$18</c:f>
              <c:numCache>
                <c:formatCode>#,##0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CI!$O$6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CI!$O$7:$O$18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0E-412F-9CDF-A2F47F6BAE28}"/>
            </c:ext>
          </c:extLst>
        </c:ser>
        <c:ser>
          <c:idx val="9"/>
          <c:order val="9"/>
          <c:tx>
            <c:strRef>
              <c:f>CI!$P$6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CI!$P$7:$P$18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D2-4BFF-96ED-0EA447A0FDFC}"/>
            </c:ext>
          </c:extLst>
        </c:ser>
        <c:ser>
          <c:idx val="10"/>
          <c:order val="10"/>
          <c:tx>
            <c:strRef>
              <c:f>CI!$Q$6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CI!$Q$7:$Q$18</c:f>
              <c:numCache>
                <c:formatCode>0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36-40CC-80AC-C13DF724DFDA}"/>
            </c:ext>
          </c:extLst>
        </c:ser>
        <c:ser>
          <c:idx val="11"/>
          <c:order val="11"/>
          <c:tx>
            <c:strRef>
              <c:f>CI!$R$6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CI!$R$7:$R$18</c:f>
              <c:numCache>
                <c:formatCode>#,##0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4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36-40CC-80AC-C13DF724DFDA}"/>
            </c:ext>
          </c:extLst>
        </c:ser>
        <c:ser>
          <c:idx val="12"/>
          <c:order val="12"/>
          <c:tx>
            <c:strRef>
              <c:f>CI!$S$6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CI!$C$7:$C$18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CI!$S$7:$S$18</c:f>
              <c:numCache>
                <c:formatCode>#,##0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A8-4BCC-AD6D-258E5A43FF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021310942326906"/>
          <c:y val="9.7855389044111438E-2"/>
          <c:w val="7.7758112094395274E-2"/>
          <c:h val="0.786295825924985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PER CAUSES INTERNES (forma=90) 2012-2024*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CI!$G$6:$S$6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CI!$G$19:$S$19</c:f>
              <c:numCache>
                <c:formatCode>#,##0</c:formatCode>
                <c:ptCount val="13"/>
                <c:pt idx="0">
                  <c:v>8</c:v>
                </c:pt>
                <c:pt idx="1">
                  <c:v>19</c:v>
                </c:pt>
                <c:pt idx="2">
                  <c:v>8</c:v>
                </c:pt>
                <c:pt idx="3">
                  <c:v>13</c:v>
                </c:pt>
                <c:pt idx="4">
                  <c:v>6</c:v>
                </c:pt>
                <c:pt idx="5">
                  <c:v>10</c:v>
                </c:pt>
                <c:pt idx="6">
                  <c:v>8</c:v>
                </c:pt>
                <c:pt idx="7">
                  <c:v>10</c:v>
                </c:pt>
                <c:pt idx="8">
                  <c:v>6</c:v>
                </c:pt>
                <c:pt idx="9">
                  <c:v>8</c:v>
                </c:pt>
                <c:pt idx="10" formatCode="0">
                  <c:v>10</c:v>
                </c:pt>
                <c:pt idx="11">
                  <c:v>14</c:v>
                </c:pt>
                <c:pt idx="12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PER CAUSES INTERNES (forma=90) 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'ind-ci'!$G$6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'ind-ci'!$G$7:$G$18</c15:sqref>
                  </c15:fullRef>
                </c:ext>
              </c:extLst>
              <c:f>'ind-ci'!$G$7:$G$18</c:f>
              <c:numCache>
                <c:formatCode>#,##0.00</c:formatCode>
                <c:ptCount val="12"/>
                <c:pt idx="0">
                  <c:v>0</c:v>
                </c:pt>
                <c:pt idx="1">
                  <c:v>0.70251359363803689</c:v>
                </c:pt>
                <c:pt idx="2">
                  <c:v>0</c:v>
                </c:pt>
                <c:pt idx="3">
                  <c:v>0</c:v>
                </c:pt>
                <c:pt idx="4">
                  <c:v>0.5524861878453039</c:v>
                </c:pt>
                <c:pt idx="5">
                  <c:v>0.26190282881245402</c:v>
                </c:pt>
                <c:pt idx="6">
                  <c:v>0</c:v>
                </c:pt>
                <c:pt idx="7">
                  <c:v>0.52503773708735313</c:v>
                </c:pt>
                <c:pt idx="8">
                  <c:v>0</c:v>
                </c:pt>
                <c:pt idx="9">
                  <c:v>0.32477022506576597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'ind-ci'!$H$6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'ind-ci'!$H$7:$H$18</c15:sqref>
                  </c15:fullRef>
                </c:ext>
              </c:extLst>
              <c:f>'ind-ci'!$H$7:$H$18</c:f>
              <c:numCache>
                <c:formatCode>#,##0.00</c:formatCode>
                <c:ptCount val="12"/>
                <c:pt idx="0">
                  <c:v>3.6679614570610091</c:v>
                </c:pt>
                <c:pt idx="1">
                  <c:v>0.35694653654775588</c:v>
                </c:pt>
                <c:pt idx="2">
                  <c:v>0</c:v>
                </c:pt>
                <c:pt idx="3">
                  <c:v>0</c:v>
                </c:pt>
                <c:pt idx="4">
                  <c:v>0.27439283724937646</c:v>
                </c:pt>
                <c:pt idx="5">
                  <c:v>0.26083917178346178</c:v>
                </c:pt>
                <c:pt idx="6">
                  <c:v>0.51317842187371709</c:v>
                </c:pt>
                <c:pt idx="7">
                  <c:v>0.25715005734446278</c:v>
                </c:pt>
                <c:pt idx="8">
                  <c:v>0.54940526879652773</c:v>
                </c:pt>
                <c:pt idx="9">
                  <c:v>0</c:v>
                </c:pt>
                <c:pt idx="10">
                  <c:v>0.35629284421451679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'ind-ci'!$I$6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'ind-ci'!$I$7:$I$18</c15:sqref>
                  </c15:fullRef>
                </c:ext>
              </c:extLst>
              <c:f>'ind-ci'!$I$7:$I$18</c:f>
              <c:numCache>
                <c:formatCode>#,##0.00</c:formatCode>
                <c:ptCount val="12"/>
                <c:pt idx="0">
                  <c:v>0.36590899111572972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0.52669556469664969</c:v>
                </c:pt>
                <c:pt idx="5">
                  <c:v>0.25161790311704257</c:v>
                </c:pt>
                <c:pt idx="6">
                  <c:v>0.49361508882603522</c:v>
                </c:pt>
                <c:pt idx="7">
                  <c:v>0.24695199500169163</c:v>
                </c:pt>
                <c:pt idx="8">
                  <c:v>0</c:v>
                </c:pt>
                <c:pt idx="9">
                  <c:v>0</c:v>
                </c:pt>
                <c:pt idx="10">
                  <c:v>0.34175532369355482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'ind-ci'!$J$6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'ind-ci'!$J$7:$J$18</c15:sqref>
                  </c15:fullRef>
                </c:ext>
              </c:extLst>
              <c:f>'ind-ci'!$J$7:$J$18</c:f>
              <c:numCache>
                <c:formatCode>#,##0.00</c:formatCode>
                <c:ptCount val="12"/>
                <c:pt idx="0">
                  <c:v>0.34745747989089837</c:v>
                </c:pt>
                <c:pt idx="1">
                  <c:v>0</c:v>
                </c:pt>
                <c:pt idx="2">
                  <c:v>0</c:v>
                </c:pt>
                <c:pt idx="3">
                  <c:v>0.27878449958182328</c:v>
                </c:pt>
                <c:pt idx="4">
                  <c:v>0.24954395841599478</c:v>
                </c:pt>
                <c:pt idx="5">
                  <c:v>0.24000729622180514</c:v>
                </c:pt>
                <c:pt idx="6">
                  <c:v>0.23533010931083578</c:v>
                </c:pt>
                <c:pt idx="7">
                  <c:v>0</c:v>
                </c:pt>
                <c:pt idx="8">
                  <c:v>0.50154475785419095</c:v>
                </c:pt>
                <c:pt idx="9">
                  <c:v>1.1139547901448419</c:v>
                </c:pt>
                <c:pt idx="10">
                  <c:v>0.6579943017693467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'ind-ci'!$K$6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'ind-ci'!$K$7:$K$18</c15:sqref>
                  </c15:fullRef>
                </c:ext>
              </c:extLst>
              <c:f>'ind-ci'!$K$7:$K$18</c:f>
              <c:numCache>
                <c:formatCode>#,##0.00</c:formatCode>
                <c:ptCount val="12"/>
                <c:pt idx="0">
                  <c:v>0</c:v>
                </c:pt>
                <c:pt idx="1">
                  <c:v>0.3160686121743308</c:v>
                </c:pt>
                <c:pt idx="2">
                  <c:v>0</c:v>
                </c:pt>
                <c:pt idx="3">
                  <c:v>0</c:v>
                </c:pt>
                <c:pt idx="4">
                  <c:v>0.47127463293597027</c:v>
                </c:pt>
                <c:pt idx="5">
                  <c:v>0</c:v>
                </c:pt>
                <c:pt idx="7">
                  <c:v>0</c:v>
                </c:pt>
                <c:pt idx="8">
                  <c:v>0.23683718154280478</c:v>
                </c:pt>
                <c:pt idx="9">
                  <c:v>0.27583924089040907</c:v>
                </c:pt>
                <c:pt idx="10">
                  <c:v>0</c:v>
                </c:pt>
                <c:pt idx="11">
                  <c:v>0.31304489376821532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'ind-ci'!$L$6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'ind-ci'!$L$7:$L$18</c15:sqref>
                  </c15:fullRef>
                </c:ext>
              </c:extLst>
              <c:f>'ind-ci'!$L$7:$L$18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0.24096966191956432</c:v>
                </c:pt>
                <c:pt idx="4">
                  <c:v>0</c:v>
                </c:pt>
                <c:pt idx="5">
                  <c:v>0</c:v>
                </c:pt>
                <c:pt idx="6">
                  <c:v>0.62750478995323</c:v>
                </c:pt>
                <c:pt idx="7">
                  <c:v>0.64080793063894959</c:v>
                </c:pt>
                <c:pt idx="8">
                  <c:v>0</c:v>
                </c:pt>
                <c:pt idx="9">
                  <c:v>0.26185139409682218</c:v>
                </c:pt>
                <c:pt idx="10">
                  <c:v>0.58602734989641969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'ind-ci'!$M$6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'ind-ci'!$M$7:$M$18</c15:sqref>
                  </c15:fullRef>
                </c:ext>
              </c:extLst>
              <c:f>'ind-ci'!$M$7:$M$18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0.51828375517311975</c:v>
                </c:pt>
                <c:pt idx="3">
                  <c:v>0.23372458829413773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0.20797414465433658</c:v>
                </c:pt>
                <c:pt idx="8">
                  <c:v>0.42234991267915556</c:v>
                </c:pt>
                <c:pt idx="9">
                  <c:v>0</c:v>
                </c:pt>
                <c:pt idx="10">
                  <c:v>0.28490353166417853</c:v>
                </c:pt>
                <c:pt idx="11">
                  <c:v>0.2896200185356812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'ind-ci'!$N$6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'ind-ci'!$N$7:$N$18</c15:sqref>
                  </c15:fullRef>
                </c:ext>
              </c:extLst>
              <c:f>'ind-ci'!$N$7:$N$18</c:f>
              <c:numCache>
                <c:formatCode>#,##0.00</c:formatCode>
                <c:ptCount val="12"/>
                <c:pt idx="0">
                  <c:v>0.23903258731262833</c:v>
                </c:pt>
                <c:pt idx="1">
                  <c:v>0.23006752481853424</c:v>
                </c:pt>
                <c:pt idx="2">
                  <c:v>0.4291090408983827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0.34137324214116127</c:v>
                </c:pt>
                <c:pt idx="7">
                  <c:v>0.17168472503832863</c:v>
                </c:pt>
                <c:pt idx="8">
                  <c:v>0.17978917920846016</c:v>
                </c:pt>
                <c:pt idx="9">
                  <c:v>0.21501862061254504</c:v>
                </c:pt>
                <c:pt idx="10">
                  <c:v>0.22713592949700748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'ind-ci'!$O$6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'ind-ci'!$O$7:$O$18</c15:sqref>
                  </c15:fullRef>
                </c:ext>
              </c:extLst>
              <c:f>'ind-ci'!$O$7:$O$18</c:f>
              <c:numCache>
                <c:formatCode>#,##0.00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0.22804549051444784</c:v>
                </c:pt>
                <c:pt idx="3">
                  <c:v>0.2146705879827405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0.3989205210699846</c:v>
                </c:pt>
                <c:pt idx="8">
                  <c:v>0</c:v>
                </c:pt>
                <c:pt idx="9">
                  <c:v>0</c:v>
                </c:pt>
                <c:pt idx="10">
                  <c:v>0.48313730037370672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33-471E-9F55-114989ECD398}"/>
            </c:ext>
          </c:extLst>
        </c:ser>
        <c:ser>
          <c:idx val="9"/>
          <c:order val="9"/>
          <c:tx>
            <c:strRef>
              <c:f>'ind-ci'!$P$6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'ind-ci'!$P$7:$P$18</c15:sqref>
                  </c15:fullRef>
                </c:ext>
              </c:extLst>
              <c:f>'ind-ci'!$P$7:$P$18</c:f>
              <c:numCache>
                <c:formatCode>#,##0.00</c:formatCode>
                <c:ptCount val="12"/>
                <c:pt idx="0">
                  <c:v>0.24543852501264007</c:v>
                </c:pt>
                <c:pt idx="1">
                  <c:v>0</c:v>
                </c:pt>
                <c:pt idx="2">
                  <c:v>0.23984438896044247</c:v>
                </c:pt>
                <c:pt idx="3">
                  <c:v>0.23389241416733131</c:v>
                </c:pt>
                <c:pt idx="4">
                  <c:v>0</c:v>
                </c:pt>
                <c:pt idx="5">
                  <c:v>0.19092823580400833</c:v>
                </c:pt>
                <c:pt idx="6">
                  <c:v>0.19106174924673905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0.22889161524235044</c:v>
                </c:pt>
                <c:pt idx="11">
                  <c:v>0.47124132032393129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52-4F11-9D9B-A24BE0B635CA}"/>
            </c:ext>
          </c:extLst>
        </c:ser>
        <c:ser>
          <c:idx val="10"/>
          <c:order val="10"/>
          <c:tx>
            <c:strRef>
              <c:f>'ind-ci'!$Q$6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'ind-ci'!$Q$7:$Q$18</c15:sqref>
                  </c15:fullRef>
                </c:ext>
              </c:extLst>
              <c:f>'ind-ci'!$Q$7:$Q$18</c:f>
              <c:numCache>
                <c:formatCode>#,##0.00</c:formatCode>
                <c:ptCount val="12"/>
                <c:pt idx="0">
                  <c:v>0.17480072717102504</c:v>
                </c:pt>
                <c:pt idx="1">
                  <c:v>0.22617935570548733</c:v>
                </c:pt>
                <c:pt idx="2">
                  <c:v>0.21209807414948673</c:v>
                </c:pt>
                <c:pt idx="3">
                  <c:v>0.18739154714209152</c:v>
                </c:pt>
                <c:pt idx="4">
                  <c:v>0.17536967928393052</c:v>
                </c:pt>
                <c:pt idx="5">
                  <c:v>0.44631002032942141</c:v>
                </c:pt>
                <c:pt idx="6">
                  <c:v>0.2231550101647107</c:v>
                </c:pt>
                <c:pt idx="7">
                  <c:v>0.2231550101647107</c:v>
                </c:pt>
                <c:pt idx="8">
                  <c:v>0</c:v>
                </c:pt>
                <c:pt idx="9">
                  <c:v>0</c:v>
                </c:pt>
                <c:pt idx="10">
                  <c:v>0.2231550101647107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1E-473D-AFEE-EF7E1A4B2B07}"/>
            </c:ext>
          </c:extLst>
        </c:ser>
        <c:ser>
          <c:idx val="11"/>
          <c:order val="11"/>
          <c:tx>
            <c:strRef>
              <c:f>'ind-ci'!$R$6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  <c:pt idx="12">
                  <c:v>Índex anual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'ind-ci'!$R$7:$R$18</c15:sqref>
                  </c15:fullRef>
                </c:ext>
              </c:extLst>
              <c:f>'ind-ci'!$R$7:$R$18</c:f>
              <c:numCache>
                <c:formatCode>#,##0.00</c:formatCode>
                <c:ptCount val="12"/>
                <c:pt idx="0">
                  <c:v>0</c:v>
                </c:pt>
                <c:pt idx="1">
                  <c:v>0.21638277246918711</c:v>
                </c:pt>
                <c:pt idx="2">
                  <c:v>0.39649891458422132</c:v>
                </c:pt>
                <c:pt idx="3">
                  <c:v>0</c:v>
                </c:pt>
                <c:pt idx="4">
                  <c:v>0</c:v>
                </c:pt>
                <c:pt idx="5">
                  <c:v>0.16200339883130749</c:v>
                </c:pt>
                <c:pt idx="6">
                  <c:v>0.64800939613624398</c:v>
                </c:pt>
                <c:pt idx="7">
                  <c:v>0</c:v>
                </c:pt>
                <c:pt idx="8">
                  <c:v>0.38546117538676211</c:v>
                </c:pt>
                <c:pt idx="9">
                  <c:v>0.42881186951254813</c:v>
                </c:pt>
                <c:pt idx="10">
                  <c:v>0</c:v>
                </c:pt>
                <c:pt idx="11">
                  <c:v>0.43466638268462998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1E-473D-AFEE-EF7E1A4B2B07}"/>
            </c:ext>
          </c:extLst>
        </c:ser>
        <c:ser>
          <c:idx val="12"/>
          <c:order val="12"/>
          <c:tx>
            <c:strRef>
              <c:f>'ind-ci'!$S$6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'ind-ci'!$C$7:$C$19</c15:sqref>
                  </c15:fullRef>
                </c:ext>
              </c:extLst>
              <c:f>'ind-ci'!$C$7:$C$18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'ind-ci'!$S$7:$S$19</c15:sqref>
                  </c15:fullRef>
                </c:ext>
              </c:extLst>
              <c:f>'ind-ci'!$S$7:$S$18</c:f>
              <c:numCache>
                <c:formatCode>#,##0.00</c:formatCode>
                <c:ptCount val="12"/>
                <c:pt idx="0">
                  <c:v>0.21919393621894845</c:v>
                </c:pt>
                <c:pt idx="1">
                  <c:v>0</c:v>
                </c:pt>
                <c:pt idx="2">
                  <c:v>0.57074910820451841</c:v>
                </c:pt>
                <c:pt idx="3">
                  <c:v>0</c:v>
                </c:pt>
                <c:pt idx="4">
                  <c:v>0.16173954111257396</c:v>
                </c:pt>
                <c:pt idx="5">
                  <c:v>0.15705761972894997</c:v>
                </c:pt>
                <c:pt idx="6">
                  <c:v>0.3110710175132983</c:v>
                </c:pt>
                <c:pt idx="7">
                  <c:v>0</c:v>
                </c:pt>
                <c:pt idx="8">
                  <c:v>0</c:v>
                </c:pt>
                <c:pt idx="9">
                  <c:v>0.37948647889675691</c:v>
                </c:pt>
                <c:pt idx="10">
                  <c:v>0.21101275572108333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78-4B94-9AA3-7533C5A734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PER CAUSES INTERNES (forma=90)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'ind-ci'!$G$6:$S$6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'ind-ci'!$G$20:$S$20</c:f>
              <c:numCache>
                <c:formatCode>#,##0.00</c:formatCode>
                <c:ptCount val="13"/>
                <c:pt idx="0">
                  <c:v>0.19722588103740954</c:v>
                </c:pt>
                <c:pt idx="1">
                  <c:v>0.51968054957256893</c:v>
                </c:pt>
                <c:pt idx="2">
                  <c:v>0.18554540553755863</c:v>
                </c:pt>
                <c:pt idx="3">
                  <c:v>0.30205143276581142</c:v>
                </c:pt>
                <c:pt idx="4">
                  <c:v>0.13442204677597752</c:v>
                </c:pt>
                <c:pt idx="5">
                  <c:v>0.19643009387541546</c:v>
                </c:pt>
                <c:pt idx="6">
                  <c:v>0.1630713292500508</c:v>
                </c:pt>
                <c:pt idx="7">
                  <c:v>0.16943423746058731</c:v>
                </c:pt>
                <c:pt idx="8">
                  <c:v>0.11039782499507329</c:v>
                </c:pt>
                <c:pt idx="9">
                  <c:v>0.15010818739645357</c:v>
                </c:pt>
                <c:pt idx="10">
                  <c:v>0.17430120285629788</c:v>
                </c:pt>
                <c:pt idx="11">
                  <c:v>0.22265282580040835</c:v>
                </c:pt>
                <c:pt idx="12">
                  <c:v>0.16752587144967745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L'ACCIDENTALITAT D'AUTÒNOMS</a:t>
            </a:r>
            <a:r>
              <a:rPr lang="en-US" sz="1100" baseline="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 </a:t>
            </a: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autònoms!$G$6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autònoms!$G$7:$G$18</c:f>
              <c:numCache>
                <c:formatCode>#,##0</c:formatCode>
                <c:ptCount val="12"/>
                <c:pt idx="0">
                  <c:v>10</c:v>
                </c:pt>
                <c:pt idx="1">
                  <c:v>12</c:v>
                </c:pt>
                <c:pt idx="2">
                  <c:v>18</c:v>
                </c:pt>
                <c:pt idx="3">
                  <c:v>14</c:v>
                </c:pt>
                <c:pt idx="4">
                  <c:v>19</c:v>
                </c:pt>
                <c:pt idx="5">
                  <c:v>22</c:v>
                </c:pt>
                <c:pt idx="6">
                  <c:v>15</c:v>
                </c:pt>
                <c:pt idx="7">
                  <c:v>15</c:v>
                </c:pt>
                <c:pt idx="8">
                  <c:v>28</c:v>
                </c:pt>
                <c:pt idx="9">
                  <c:v>29</c:v>
                </c:pt>
                <c:pt idx="10">
                  <c:v>19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autònoms!$H$6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autònoms!$H$7:$H$18</c:f>
              <c:numCache>
                <c:formatCode>#,##0</c:formatCode>
                <c:ptCount val="12"/>
                <c:pt idx="0">
                  <c:v>13</c:v>
                </c:pt>
                <c:pt idx="1">
                  <c:v>19</c:v>
                </c:pt>
                <c:pt idx="2">
                  <c:v>15</c:v>
                </c:pt>
                <c:pt idx="3">
                  <c:v>16</c:v>
                </c:pt>
                <c:pt idx="4">
                  <c:v>17</c:v>
                </c:pt>
                <c:pt idx="5">
                  <c:v>16</c:v>
                </c:pt>
                <c:pt idx="6">
                  <c:v>22</c:v>
                </c:pt>
                <c:pt idx="7">
                  <c:v>14</c:v>
                </c:pt>
                <c:pt idx="8">
                  <c:v>18</c:v>
                </c:pt>
                <c:pt idx="9">
                  <c:v>15</c:v>
                </c:pt>
                <c:pt idx="10">
                  <c:v>21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autònoms!$I$6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autònoms!$I$7:$I$18</c:f>
              <c:numCache>
                <c:formatCode>#,##0</c:formatCode>
                <c:ptCount val="12"/>
                <c:pt idx="0">
                  <c:v>13</c:v>
                </c:pt>
                <c:pt idx="1">
                  <c:v>20</c:v>
                </c:pt>
                <c:pt idx="2">
                  <c:v>19</c:v>
                </c:pt>
                <c:pt idx="3">
                  <c:v>18</c:v>
                </c:pt>
                <c:pt idx="4">
                  <c:v>15</c:v>
                </c:pt>
                <c:pt idx="5">
                  <c:v>16</c:v>
                </c:pt>
                <c:pt idx="6">
                  <c:v>21</c:v>
                </c:pt>
                <c:pt idx="7">
                  <c:v>12</c:v>
                </c:pt>
                <c:pt idx="8">
                  <c:v>21</c:v>
                </c:pt>
                <c:pt idx="9">
                  <c:v>17</c:v>
                </c:pt>
                <c:pt idx="10">
                  <c:v>18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autònoms!$J$6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autònoms!$J$7:$J$18</c:f>
              <c:numCache>
                <c:formatCode>#,##0</c:formatCode>
                <c:ptCount val="12"/>
                <c:pt idx="0">
                  <c:v>14</c:v>
                </c:pt>
                <c:pt idx="1">
                  <c:v>11</c:v>
                </c:pt>
                <c:pt idx="2">
                  <c:v>11</c:v>
                </c:pt>
                <c:pt idx="3">
                  <c:v>18</c:v>
                </c:pt>
                <c:pt idx="4">
                  <c:v>15</c:v>
                </c:pt>
                <c:pt idx="5">
                  <c:v>17</c:v>
                </c:pt>
                <c:pt idx="6">
                  <c:v>22</c:v>
                </c:pt>
                <c:pt idx="7">
                  <c:v>13</c:v>
                </c:pt>
                <c:pt idx="8">
                  <c:v>18</c:v>
                </c:pt>
                <c:pt idx="9">
                  <c:v>11</c:v>
                </c:pt>
                <c:pt idx="10">
                  <c:v>23</c:v>
                </c:pt>
                <c:pt idx="11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autònoms!$K$6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autònoms!$K$7:$K$18</c:f>
              <c:numCache>
                <c:formatCode>#,##0</c:formatCode>
                <c:ptCount val="12"/>
                <c:pt idx="0">
                  <c:v>14</c:v>
                </c:pt>
                <c:pt idx="1">
                  <c:v>18</c:v>
                </c:pt>
                <c:pt idx="2">
                  <c:v>10</c:v>
                </c:pt>
                <c:pt idx="3">
                  <c:v>19</c:v>
                </c:pt>
                <c:pt idx="4">
                  <c:v>23</c:v>
                </c:pt>
                <c:pt idx="5">
                  <c:v>19</c:v>
                </c:pt>
                <c:pt idx="6">
                  <c:v>21</c:v>
                </c:pt>
                <c:pt idx="7">
                  <c:v>20</c:v>
                </c:pt>
                <c:pt idx="8">
                  <c:v>14</c:v>
                </c:pt>
                <c:pt idx="9">
                  <c:v>6</c:v>
                </c:pt>
                <c:pt idx="10">
                  <c:v>13</c:v>
                </c:pt>
                <c:pt idx="11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autònoms!$L$6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autònoms!$L$7:$L$18</c:f>
              <c:numCache>
                <c:formatCode>#,##0</c:formatCode>
                <c:ptCount val="12"/>
                <c:pt idx="0">
                  <c:v>14</c:v>
                </c:pt>
                <c:pt idx="1">
                  <c:v>22</c:v>
                </c:pt>
                <c:pt idx="2">
                  <c:v>16</c:v>
                </c:pt>
                <c:pt idx="3">
                  <c:v>13</c:v>
                </c:pt>
                <c:pt idx="4">
                  <c:v>16</c:v>
                </c:pt>
                <c:pt idx="5">
                  <c:v>24</c:v>
                </c:pt>
                <c:pt idx="6">
                  <c:v>18</c:v>
                </c:pt>
                <c:pt idx="7">
                  <c:v>15</c:v>
                </c:pt>
                <c:pt idx="8">
                  <c:v>10</c:v>
                </c:pt>
                <c:pt idx="9">
                  <c:v>12</c:v>
                </c:pt>
                <c:pt idx="10">
                  <c:v>17</c:v>
                </c:pt>
                <c:pt idx="11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autònoms!$M$6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autònoms!$M$7:$M$18</c:f>
              <c:numCache>
                <c:formatCode>#,##0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16</c:v>
                </c:pt>
                <c:pt idx="3">
                  <c:v>9</c:v>
                </c:pt>
                <c:pt idx="4">
                  <c:v>14</c:v>
                </c:pt>
                <c:pt idx="5">
                  <c:v>15</c:v>
                </c:pt>
                <c:pt idx="6">
                  <c:v>18</c:v>
                </c:pt>
                <c:pt idx="7">
                  <c:v>14</c:v>
                </c:pt>
                <c:pt idx="8">
                  <c:v>18</c:v>
                </c:pt>
                <c:pt idx="9">
                  <c:v>19</c:v>
                </c:pt>
                <c:pt idx="10">
                  <c:v>16</c:v>
                </c:pt>
                <c:pt idx="1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autònoms!$N$6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autònoms!$N$7:$N$18</c:f>
              <c:numCache>
                <c:formatCode>#,##0</c:formatCode>
                <c:ptCount val="12"/>
                <c:pt idx="0">
                  <c:v>46</c:v>
                </c:pt>
                <c:pt idx="1">
                  <c:v>58</c:v>
                </c:pt>
                <c:pt idx="2">
                  <c:v>46</c:v>
                </c:pt>
                <c:pt idx="3">
                  <c:v>57</c:v>
                </c:pt>
                <c:pt idx="4">
                  <c:v>68</c:v>
                </c:pt>
                <c:pt idx="5">
                  <c:v>64</c:v>
                </c:pt>
                <c:pt idx="6">
                  <c:v>63</c:v>
                </c:pt>
                <c:pt idx="7">
                  <c:v>55</c:v>
                </c:pt>
                <c:pt idx="8">
                  <c:v>76</c:v>
                </c:pt>
                <c:pt idx="9">
                  <c:v>61</c:v>
                </c:pt>
                <c:pt idx="10">
                  <c:v>70</c:v>
                </c:pt>
                <c:pt idx="11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autònoms!$O$6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autònoms!$O$7:$O$18</c:f>
              <c:numCache>
                <c:formatCode>#,##0</c:formatCode>
                <c:ptCount val="12"/>
                <c:pt idx="0">
                  <c:v>48</c:v>
                </c:pt>
                <c:pt idx="1">
                  <c:v>54</c:v>
                </c:pt>
                <c:pt idx="2">
                  <c:v>47</c:v>
                </c:pt>
                <c:pt idx="3">
                  <c:v>29</c:v>
                </c:pt>
                <c:pt idx="4">
                  <c:v>51</c:v>
                </c:pt>
                <c:pt idx="5">
                  <c:v>64</c:v>
                </c:pt>
                <c:pt idx="6">
                  <c:v>85</c:v>
                </c:pt>
                <c:pt idx="7">
                  <c:v>69</c:v>
                </c:pt>
                <c:pt idx="8">
                  <c:v>82</c:v>
                </c:pt>
                <c:pt idx="9">
                  <c:v>61</c:v>
                </c:pt>
                <c:pt idx="10">
                  <c:v>61</c:v>
                </c:pt>
                <c:pt idx="11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DE-4BCF-90D1-69BE49D82FD0}"/>
            </c:ext>
          </c:extLst>
        </c:ser>
        <c:ser>
          <c:idx val="9"/>
          <c:order val="9"/>
          <c:tx>
            <c:strRef>
              <c:f>autònoms!$P$6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autònoms!$P$7:$P$18</c:f>
              <c:numCache>
                <c:formatCode>#,##0</c:formatCode>
                <c:ptCount val="12"/>
                <c:pt idx="0">
                  <c:v>65</c:v>
                </c:pt>
                <c:pt idx="1">
                  <c:v>68</c:v>
                </c:pt>
                <c:pt idx="2">
                  <c:v>66</c:v>
                </c:pt>
                <c:pt idx="3">
                  <c:v>61</c:v>
                </c:pt>
                <c:pt idx="4">
                  <c:v>67</c:v>
                </c:pt>
                <c:pt idx="5">
                  <c:v>59</c:v>
                </c:pt>
                <c:pt idx="6">
                  <c:v>73</c:v>
                </c:pt>
                <c:pt idx="7">
                  <c:v>82</c:v>
                </c:pt>
                <c:pt idx="8">
                  <c:v>70</c:v>
                </c:pt>
                <c:pt idx="9">
                  <c:v>77</c:v>
                </c:pt>
                <c:pt idx="10">
                  <c:v>75</c:v>
                </c:pt>
                <c:pt idx="11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94-44FE-B4F9-9E1D54C29915}"/>
            </c:ext>
          </c:extLst>
        </c:ser>
        <c:ser>
          <c:idx val="10"/>
          <c:order val="10"/>
          <c:tx>
            <c:strRef>
              <c:f>autònoms!$Q$6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autònoms!$Q$7:$Q$18</c:f>
              <c:numCache>
                <c:formatCode>0</c:formatCode>
                <c:ptCount val="12"/>
                <c:pt idx="0">
                  <c:v>58</c:v>
                </c:pt>
                <c:pt idx="1">
                  <c:v>60</c:v>
                </c:pt>
                <c:pt idx="2">
                  <c:v>71</c:v>
                </c:pt>
                <c:pt idx="3">
                  <c:v>48</c:v>
                </c:pt>
                <c:pt idx="4">
                  <c:v>70</c:v>
                </c:pt>
                <c:pt idx="5">
                  <c:v>67</c:v>
                </c:pt>
                <c:pt idx="6">
                  <c:v>77</c:v>
                </c:pt>
                <c:pt idx="7">
                  <c:v>62</c:v>
                </c:pt>
                <c:pt idx="8">
                  <c:v>73</c:v>
                </c:pt>
                <c:pt idx="9">
                  <c:v>78</c:v>
                </c:pt>
                <c:pt idx="10">
                  <c:v>53</c:v>
                </c:pt>
                <c:pt idx="11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C-403B-93D4-BAB4F89D7E27}"/>
            </c:ext>
          </c:extLst>
        </c:ser>
        <c:ser>
          <c:idx val="11"/>
          <c:order val="11"/>
          <c:tx>
            <c:strRef>
              <c:f>autònoms!$R$6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autònoms!$R$7:$R$18</c:f>
              <c:numCache>
                <c:formatCode>#,##0</c:formatCode>
                <c:ptCount val="12"/>
                <c:pt idx="0">
                  <c:v>78</c:v>
                </c:pt>
                <c:pt idx="1">
                  <c:v>58</c:v>
                </c:pt>
                <c:pt idx="2">
                  <c:v>68</c:v>
                </c:pt>
                <c:pt idx="3">
                  <c:v>60</c:v>
                </c:pt>
                <c:pt idx="4">
                  <c:v>64</c:v>
                </c:pt>
                <c:pt idx="5">
                  <c:v>73</c:v>
                </c:pt>
                <c:pt idx="6">
                  <c:v>86</c:v>
                </c:pt>
                <c:pt idx="7">
                  <c:v>86</c:v>
                </c:pt>
                <c:pt idx="8">
                  <c:v>87</c:v>
                </c:pt>
                <c:pt idx="9">
                  <c:v>74</c:v>
                </c:pt>
                <c:pt idx="10">
                  <c:v>62</c:v>
                </c:pt>
                <c:pt idx="11">
                  <c:v>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C-403B-93D4-BAB4F89D7E27}"/>
            </c:ext>
          </c:extLst>
        </c:ser>
        <c:ser>
          <c:idx val="12"/>
          <c:order val="12"/>
          <c:tx>
            <c:strRef>
              <c:f>autònoms!$S$6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autònoms!$C$7:$C$18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autònoms!$S$7:$S$18</c:f>
              <c:numCache>
                <c:formatCode>#,##0</c:formatCode>
                <c:ptCount val="12"/>
                <c:pt idx="0">
                  <c:v>62</c:v>
                </c:pt>
                <c:pt idx="1">
                  <c:v>65</c:v>
                </c:pt>
                <c:pt idx="2">
                  <c:v>54</c:v>
                </c:pt>
                <c:pt idx="3">
                  <c:v>59</c:v>
                </c:pt>
                <c:pt idx="4">
                  <c:v>73</c:v>
                </c:pt>
                <c:pt idx="5">
                  <c:v>65</c:v>
                </c:pt>
                <c:pt idx="6">
                  <c:v>87</c:v>
                </c:pt>
                <c:pt idx="7">
                  <c:v>58</c:v>
                </c:pt>
                <c:pt idx="8">
                  <c:v>86</c:v>
                </c:pt>
                <c:pt idx="9">
                  <c:v>86</c:v>
                </c:pt>
                <c:pt idx="10">
                  <c:v>60</c:v>
                </c:pt>
                <c:pt idx="11">
                  <c:v>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07-4488-AAEB-9CE1EE27A37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661889011392861"/>
          <c:y val="9.5056044465030104E-2"/>
          <c:w val="7.7500918779860345E-2"/>
          <c:h val="0.841182028716998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L'ACCIDENTALITAT D'AUTÒNOMS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autònoms!$G$6:$S$6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autònoms!$G$20:$S$20</c:f>
              <c:numCache>
                <c:formatCode>#,##0</c:formatCode>
                <c:ptCount val="13"/>
                <c:pt idx="0">
                  <c:v>214</c:v>
                </c:pt>
                <c:pt idx="1">
                  <c:v>200</c:v>
                </c:pt>
                <c:pt idx="2">
                  <c:v>204</c:v>
                </c:pt>
                <c:pt idx="3">
                  <c:v>186</c:v>
                </c:pt>
                <c:pt idx="4">
                  <c:v>197</c:v>
                </c:pt>
                <c:pt idx="5">
                  <c:v>191</c:v>
                </c:pt>
                <c:pt idx="6">
                  <c:v>171</c:v>
                </c:pt>
                <c:pt idx="7">
                  <c:v>720</c:v>
                </c:pt>
                <c:pt idx="8">
                  <c:v>706</c:v>
                </c:pt>
                <c:pt idx="9">
                  <c:v>846</c:v>
                </c:pt>
                <c:pt idx="10">
                  <c:v>769</c:v>
                </c:pt>
                <c:pt idx="11">
                  <c:v>859</c:v>
                </c:pt>
                <c:pt idx="12">
                  <c:v>792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D'AUTÒNOMS A BALEARS PER MESOS 2012-2024*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'ind-aut'!$G$6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'ind-aut'!$G$7:$G$18</c:f>
              <c:numCache>
                <c:formatCode>#,##0.00</c:formatCode>
                <c:ptCount val="12"/>
                <c:pt idx="0">
                  <c:v>89.758549501840051</c:v>
                </c:pt>
                <c:pt idx="1">
                  <c:v>106.65718602790864</c:v>
                </c:pt>
                <c:pt idx="2">
                  <c:v>157.53544547523194</c:v>
                </c:pt>
                <c:pt idx="3">
                  <c:v>119.41316956670079</c:v>
                </c:pt>
                <c:pt idx="4">
                  <c:v>155.6994181758584</c:v>
                </c:pt>
                <c:pt idx="5">
                  <c:v>175.67675477122094</c:v>
                </c:pt>
                <c:pt idx="6">
                  <c:v>119.55049015700965</c:v>
                </c:pt>
                <c:pt idx="7">
                  <c:v>119.76047904191617</c:v>
                </c:pt>
                <c:pt idx="8">
                  <c:v>225.67905214798097</c:v>
                </c:pt>
                <c:pt idx="9">
                  <c:v>241.34487350199734</c:v>
                </c:pt>
                <c:pt idx="10">
                  <c:v>165.36118363794603</c:v>
                </c:pt>
                <c:pt idx="11">
                  <c:v>114.08512505484862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'ind-aut'!$H$6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'ind-aut'!$H$7:$H$18</c:f>
              <c:numCache>
                <c:formatCode>#,##0.00</c:formatCode>
                <c:ptCount val="12"/>
                <c:pt idx="0">
                  <c:v>116.01963409192325</c:v>
                </c:pt>
                <c:pt idx="1">
                  <c:v>168.97901102810388</c:v>
                </c:pt>
                <c:pt idx="2">
                  <c:v>131.14180800839307</c:v>
                </c:pt>
                <c:pt idx="3">
                  <c:v>135.85802836036342</c:v>
                </c:pt>
                <c:pt idx="4">
                  <c:v>138.11032577788609</c:v>
                </c:pt>
                <c:pt idx="5">
                  <c:v>126.69253305883285</c:v>
                </c:pt>
                <c:pt idx="6">
                  <c:v>173.83059418457648</c:v>
                </c:pt>
                <c:pt idx="7">
                  <c:v>111.155220325526</c:v>
                </c:pt>
                <c:pt idx="8">
                  <c:v>145.63106796116506</c:v>
                </c:pt>
                <c:pt idx="9">
                  <c:v>127.00025400050801</c:v>
                </c:pt>
                <c:pt idx="10">
                  <c:v>184.56670768149058</c:v>
                </c:pt>
                <c:pt idx="11">
                  <c:v>124.00354295837023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'ind-aut'!$I$6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'ind-aut'!$I$7:$I$18</c:f>
              <c:numCache>
                <c:formatCode>#,##0.00</c:formatCode>
                <c:ptCount val="12"/>
                <c:pt idx="0">
                  <c:v>116.39358939923001</c:v>
                </c:pt>
                <c:pt idx="1">
                  <c:v>177.36786094359701</c:v>
                </c:pt>
                <c:pt idx="2">
                  <c:v>165.46198728555257</c:v>
                </c:pt>
                <c:pt idx="3">
                  <c:v>152.06555715130523</c:v>
                </c:pt>
                <c:pt idx="4">
                  <c:v>121.41816415735794</c:v>
                </c:pt>
                <c:pt idx="5">
                  <c:v>126.41226198941297</c:v>
                </c:pt>
                <c:pt idx="6">
                  <c:v>164.95169271856099</c:v>
                </c:pt>
                <c:pt idx="7">
                  <c:v>94.981795155928452</c:v>
                </c:pt>
                <c:pt idx="8">
                  <c:v>169.42315449778135</c:v>
                </c:pt>
                <c:pt idx="9">
                  <c:v>142.98931785684246</c:v>
                </c:pt>
                <c:pt idx="10">
                  <c:v>156.67159892070677</c:v>
                </c:pt>
                <c:pt idx="11">
                  <c:v>121.8556880494386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'ind-aut'!$J$6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'ind-aut'!$J$7:$J$18</c:f>
              <c:numCache>
                <c:formatCode>#,##0.00</c:formatCode>
                <c:ptCount val="12"/>
                <c:pt idx="0">
                  <c:v>125.54927809165098</c:v>
                </c:pt>
                <c:pt idx="1">
                  <c:v>98.68125953171257</c:v>
                </c:pt>
                <c:pt idx="2">
                  <c:v>97.526376451813107</c:v>
                </c:pt>
                <c:pt idx="3">
                  <c:v>155.31969971524722</c:v>
                </c:pt>
                <c:pt idx="4">
                  <c:v>124.57437089942695</c:v>
                </c:pt>
                <c:pt idx="5">
                  <c:v>137.95342043333605</c:v>
                </c:pt>
                <c:pt idx="6">
                  <c:v>177.17645163888218</c:v>
                </c:pt>
                <c:pt idx="7">
                  <c:v>105.29726227118095</c:v>
                </c:pt>
                <c:pt idx="8">
                  <c:v>147.2874560183291</c:v>
                </c:pt>
                <c:pt idx="9">
                  <c:v>92.866188265090756</c:v>
                </c:pt>
                <c:pt idx="10">
                  <c:v>202.75035260930889</c:v>
                </c:pt>
                <c:pt idx="11">
                  <c:v>115.78197363733523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'ind-aut'!$K$6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'ind-aut'!$K$7:$K$18</c:f>
              <c:numCache>
                <c:formatCode>#,##0.00</c:formatCode>
                <c:ptCount val="12"/>
                <c:pt idx="0">
                  <c:v>126.70829939361028</c:v>
                </c:pt>
                <c:pt idx="1">
                  <c:v>162.94016475061102</c:v>
                </c:pt>
                <c:pt idx="2">
                  <c:v>89.485458612975393</c:v>
                </c:pt>
                <c:pt idx="3">
                  <c:v>165.59177270350358</c:v>
                </c:pt>
                <c:pt idx="4">
                  <c:v>192.17914438502675</c:v>
                </c:pt>
                <c:pt idx="5">
                  <c:v>154.19574744359682</c:v>
                </c:pt>
                <c:pt idx="6">
                  <c:v>169.60103375868195</c:v>
                </c:pt>
                <c:pt idx="7">
                  <c:v>163.18537859007833</c:v>
                </c:pt>
                <c:pt idx="8">
                  <c:v>116.01889450567664</c:v>
                </c:pt>
                <c:pt idx="9">
                  <c:v>51.755369619598035</c:v>
                </c:pt>
                <c:pt idx="10">
                  <c:v>116.28947133017265</c:v>
                </c:pt>
                <c:pt idx="11">
                  <c:v>180.24513338139872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'ind-aut'!$L$6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'ind-aut'!$L$7:$L$18</c:f>
              <c:numCache>
                <c:formatCode>#,##0.00</c:formatCode>
                <c:ptCount val="12"/>
                <c:pt idx="0">
                  <c:v>128.31087892952067</c:v>
                </c:pt>
                <c:pt idx="1">
                  <c:v>200.67499771960229</c:v>
                </c:pt>
                <c:pt idx="2">
                  <c:v>143.57501794687724</c:v>
                </c:pt>
                <c:pt idx="3">
                  <c:v>112.40812797233031</c:v>
                </c:pt>
                <c:pt idx="4">
                  <c:v>132.5161504058307</c:v>
                </c:pt>
                <c:pt idx="5">
                  <c:v>194.94760783039558</c:v>
                </c:pt>
                <c:pt idx="6">
                  <c:v>145.53686934023287</c:v>
                </c:pt>
                <c:pt idx="7">
                  <c:v>121.86205215695833</c:v>
                </c:pt>
                <c:pt idx="8">
                  <c:v>82.05464839583162</c:v>
                </c:pt>
                <c:pt idx="9">
                  <c:v>102.7221366204417</c:v>
                </c:pt>
                <c:pt idx="10">
                  <c:v>151.1917467093561</c:v>
                </c:pt>
                <c:pt idx="11">
                  <c:v>125.52676409934547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'ind-aut'!$M$6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'ind-aut'!$M$7:$M$18</c:f>
              <c:numCache>
                <c:formatCode>#,##0.00</c:formatCode>
                <c:ptCount val="12"/>
                <c:pt idx="0">
                  <c:v>91.558322651529025</c:v>
                </c:pt>
                <c:pt idx="1">
                  <c:v>90.909090909090907</c:v>
                </c:pt>
                <c:pt idx="2">
                  <c:v>142.23486532136189</c:v>
                </c:pt>
                <c:pt idx="3">
                  <c:v>77.559462254395029</c:v>
                </c:pt>
                <c:pt idx="4">
                  <c:v>115.81733951025811</c:v>
                </c:pt>
                <c:pt idx="5">
                  <c:v>121.38868657441127</c:v>
                </c:pt>
                <c:pt idx="6">
                  <c:v>145.23156365983542</c:v>
                </c:pt>
                <c:pt idx="7">
                  <c:v>113.81188521258434</c:v>
                </c:pt>
                <c:pt idx="8">
                  <c:v>147.05882352941177</c:v>
                </c:pt>
                <c:pt idx="9">
                  <c:v>163.76486812618515</c:v>
                </c:pt>
                <c:pt idx="10">
                  <c:v>140.6717074028486</c:v>
                </c:pt>
                <c:pt idx="11">
                  <c:v>105.95090941197245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'ind-aut'!$N$6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'ind-aut'!$N$7:$N$18</c:f>
              <c:numCache>
                <c:formatCode>#,##0.00</c:formatCode>
                <c:ptCount val="12"/>
                <c:pt idx="0">
                  <c:v>53.074881735317874</c:v>
                </c:pt>
                <c:pt idx="1">
                  <c:v>65.969062784349404</c:v>
                </c:pt>
                <c:pt idx="2">
                  <c:v>50.949205856943493</c:v>
                </c:pt>
                <c:pt idx="3">
                  <c:v>60.905244262084885</c:v>
                </c:pt>
                <c:pt idx="4">
                  <c:v>70.578955016295438</c:v>
                </c:pt>
                <c:pt idx="5">
                  <c:v>65.459082959159673</c:v>
                </c:pt>
                <c:pt idx="6">
                  <c:v>64.558440759945071</c:v>
                </c:pt>
                <c:pt idx="7">
                  <c:v>56.354191214893902</c:v>
                </c:pt>
                <c:pt idx="8">
                  <c:v>78.561091585693617</c:v>
                </c:pt>
                <c:pt idx="9">
                  <c:v>66.654282810843881</c:v>
                </c:pt>
                <c:pt idx="10">
                  <c:v>77.2013410975825</c:v>
                </c:pt>
                <c:pt idx="11">
                  <c:v>62.423364173447773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'ind-aut'!$O$6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'ind-aut'!$O$7:$O$18</c:f>
              <c:numCache>
                <c:formatCode>#,##0.00</c:formatCode>
                <c:ptCount val="12"/>
                <c:pt idx="0">
                  <c:v>54.097307531923043</c:v>
                </c:pt>
                <c:pt idx="1">
                  <c:v>60.057388170918877</c:v>
                </c:pt>
                <c:pt idx="2">
                  <c:v>52.471168767374095</c:v>
                </c:pt>
                <c:pt idx="3">
                  <c:v>32.469350053182559</c:v>
                </c:pt>
                <c:pt idx="4">
                  <c:v>56.183488664154936</c:v>
                </c:pt>
                <c:pt idx="5">
                  <c:v>69.706904251031986</c:v>
                </c:pt>
                <c:pt idx="6">
                  <c:v>90.135946215350685</c:v>
                </c:pt>
                <c:pt idx="7">
                  <c:v>73.054526204340917</c:v>
                </c:pt>
                <c:pt idx="8">
                  <c:v>88.296417534376374</c:v>
                </c:pt>
                <c:pt idx="9">
                  <c:v>66.671767239023751</c:v>
                </c:pt>
                <c:pt idx="10">
                  <c:v>67.574304040057157</c:v>
                </c:pt>
                <c:pt idx="11">
                  <c:v>61.14847962643838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4A-4383-ACA2-62445BAC7A57}"/>
            </c:ext>
          </c:extLst>
        </c:ser>
        <c:ser>
          <c:idx val="9"/>
          <c:order val="9"/>
          <c:tx>
            <c:strRef>
              <c:f>'ind-aut'!$P$6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'ind-aut'!$P$7:$P$18</c:f>
              <c:numCache>
                <c:formatCode>#,##0.00</c:formatCode>
                <c:ptCount val="12"/>
                <c:pt idx="0">
                  <c:v>72.794875240783043</c:v>
                </c:pt>
                <c:pt idx="1">
                  <c:v>75.889469220124099</c:v>
                </c:pt>
                <c:pt idx="2">
                  <c:v>73.160187556117194</c:v>
                </c:pt>
                <c:pt idx="3">
                  <c:v>66.702387070671719</c:v>
                </c:pt>
                <c:pt idx="4">
                  <c:v>71.574314435577776</c:v>
                </c:pt>
                <c:pt idx="5">
                  <c:v>61.632960053484872</c:v>
                </c:pt>
                <c:pt idx="6">
                  <c:v>75.342395062492898</c:v>
                </c:pt>
                <c:pt idx="7">
                  <c:v>84.631183494855037</c:v>
                </c:pt>
                <c:pt idx="8">
                  <c:v>72.623148109723203</c:v>
                </c:pt>
                <c:pt idx="9">
                  <c:v>80.384173713331251</c:v>
                </c:pt>
                <c:pt idx="10">
                  <c:v>80.717199220809974</c:v>
                </c:pt>
                <c:pt idx="11">
                  <c:v>90.187982179724003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F6-452C-B6AF-381BF8C294C8}"/>
            </c:ext>
          </c:extLst>
        </c:ser>
        <c:ser>
          <c:idx val="10"/>
          <c:order val="10"/>
          <c:tx>
            <c:strRef>
              <c:f>'ind-aut'!$Q$6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'ind-aut'!$Q$7:$Q$18</c:f>
              <c:numCache>
                <c:formatCode>#,##0.00</c:formatCode>
                <c:ptCount val="12"/>
                <c:pt idx="0">
                  <c:v>58.466563174129554</c:v>
                </c:pt>
                <c:pt idx="1">
                  <c:v>64.830522209856397</c:v>
                </c:pt>
                <c:pt idx="2">
                  <c:v>75.802869832593103</c:v>
                </c:pt>
                <c:pt idx="3">
                  <c:v>49.590875278948673</c:v>
                </c:pt>
                <c:pt idx="4">
                  <c:v>70.788584835062593</c:v>
                </c:pt>
                <c:pt idx="5">
                  <c:v>66.721105777848592</c:v>
                </c:pt>
                <c:pt idx="6">
                  <c:v>81.471135940409681</c:v>
                </c:pt>
                <c:pt idx="7">
                  <c:v>65.60013543253767</c:v>
                </c:pt>
                <c:pt idx="8">
                  <c:v>77.238869138310477</c:v>
                </c:pt>
                <c:pt idx="9">
                  <c:v>82.529202640934486</c:v>
                </c:pt>
                <c:pt idx="10">
                  <c:v>56.077535127814457</c:v>
                </c:pt>
                <c:pt idx="11">
                  <c:v>55.019468427289659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64-4314-93AD-E837B53EA1E1}"/>
            </c:ext>
          </c:extLst>
        </c:ser>
        <c:ser>
          <c:idx val="11"/>
          <c:order val="11"/>
          <c:tx>
            <c:strRef>
              <c:f>'ind-aut'!$R$6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'ind-aut'!$R$7:$R$18</c:f>
              <c:numCache>
                <c:formatCode>#,##0.00</c:formatCode>
                <c:ptCount val="12"/>
                <c:pt idx="0">
                  <c:v>83.3297722319559</c:v>
                </c:pt>
                <c:pt idx="1">
                  <c:v>61.535849937403185</c:v>
                </c:pt>
                <c:pt idx="2">
                  <c:v>70.97009862756353</c:v>
                </c:pt>
                <c:pt idx="3">
                  <c:v>60.55895919335466</c:v>
                </c:pt>
                <c:pt idx="4">
                  <c:v>62.705753252860951</c:v>
                </c:pt>
                <c:pt idx="5">
                  <c:v>71.386661451202812</c:v>
                </c:pt>
                <c:pt idx="6">
                  <c:v>84.099354586348525</c:v>
                </c:pt>
                <c:pt idx="7">
                  <c:v>87.024275725286628</c:v>
                </c:pt>
                <c:pt idx="8">
                  <c:v>85.119705701063509</c:v>
                </c:pt>
                <c:pt idx="9">
                  <c:v>74.881353531060583</c:v>
                </c:pt>
                <c:pt idx="10">
                  <c:v>64.344053882956089</c:v>
                </c:pt>
                <c:pt idx="11">
                  <c:v>65.381861203648924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64-4314-93AD-E837B53EA1E1}"/>
            </c:ext>
          </c:extLst>
        </c:ser>
        <c:ser>
          <c:idx val="12"/>
          <c:order val="12"/>
          <c:tx>
            <c:strRef>
              <c:f>'ind-aut'!$S$6</c:f>
              <c:strCache>
                <c:ptCount val="1"/>
                <c:pt idx="0">
                  <c:v>2024*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'ind-aut'!$C$7:$C$18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'ind-aut'!$S$7:$S$18</c:f>
              <c:numCache>
                <c:formatCode>#,##0.00</c:formatCode>
                <c:ptCount val="12"/>
                <c:pt idx="0">
                  <c:v>64.797299415779193</c:v>
                </c:pt>
                <c:pt idx="1">
                  <c:v>67.274552624225052</c:v>
                </c:pt>
                <c:pt idx="2">
                  <c:v>54.466780307232987</c:v>
                </c:pt>
                <c:pt idx="3">
                  <c:v>58.027459774184663</c:v>
                </c:pt>
                <c:pt idx="4">
                  <c:v>70.472163495419309</c:v>
                </c:pt>
                <c:pt idx="5">
                  <c:v>62.094593949120643</c:v>
                </c:pt>
                <c:pt idx="6">
                  <c:v>83.21616115240036</c:v>
                </c:pt>
                <c:pt idx="7">
                  <c:v>55.391609126245115</c:v>
                </c:pt>
                <c:pt idx="8">
                  <c:v>82.697873895358342</c:v>
                </c:pt>
                <c:pt idx="9">
                  <c:v>85.479430269657783</c:v>
                </c:pt>
                <c:pt idx="10">
                  <c:v>60.055851942306347</c:v>
                </c:pt>
                <c:pt idx="11">
                  <c:v>37.362038149670305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B2-481A-A16D-0861810266B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D'AUTÒNOMS 2012-2024*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'ind-aut'!$G$6:$S$6</c:f>
              <c:strCache>
                <c:ptCount val="13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  <c:pt idx="12">
                  <c:v>2024*</c:v>
                </c:pt>
              </c:strCache>
            </c:strRef>
          </c:cat>
          <c:val>
            <c:numRef>
              <c:f>'ind-aut'!$G$20:$S$20</c:f>
              <c:numCache>
                <c:formatCode>#,##0.00</c:formatCode>
                <c:ptCount val="13"/>
                <c:pt idx="0">
                  <c:v>149.21014392170494</c:v>
                </c:pt>
                <c:pt idx="1">
                  <c:v>140.24906061976159</c:v>
                </c:pt>
                <c:pt idx="2">
                  <c:v>142.49938901047622</c:v>
                </c:pt>
                <c:pt idx="3">
                  <c:v>131.73034079694284</c:v>
                </c:pt>
                <c:pt idx="4">
                  <c:v>140.68298903957751</c:v>
                </c:pt>
                <c:pt idx="5">
                  <c:v>136.77724984389354</c:v>
                </c:pt>
                <c:pt idx="6">
                  <c:v>121.329793713657</c:v>
                </c:pt>
                <c:pt idx="7">
                  <c:v>64.390762021379786</c:v>
                </c:pt>
                <c:pt idx="8">
                  <c:v>64.322254024847737</c:v>
                </c:pt>
                <c:pt idx="9">
                  <c:v>75.470022946474586</c:v>
                </c:pt>
                <c:pt idx="10">
                  <c:v>67.011405651311279</c:v>
                </c:pt>
                <c:pt idx="11">
                  <c:v>72.61147494372544</c:v>
                </c:pt>
                <c:pt idx="12">
                  <c:v>65.111317841800016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2022-2023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8921804482468891E-2"/>
          <c:y val="2.458216161386766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'Afil.conting.TODOS REG.'!$A$23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REG.'!$B$32:$M$32</c:f>
              <c:numCache>
                <c:formatCode>0.00</c:formatCode>
                <c:ptCount val="12"/>
                <c:pt idx="0">
                  <c:v>4.0973528135397075</c:v>
                </c:pt>
                <c:pt idx="1">
                  <c:v>3.641655426989423</c:v>
                </c:pt>
                <c:pt idx="2">
                  <c:v>3.7611314824515456</c:v>
                </c:pt>
                <c:pt idx="3">
                  <c:v>3.3737462429502547</c:v>
                </c:pt>
                <c:pt idx="4">
                  <c:v>2.7447575798049955</c:v>
                </c:pt>
                <c:pt idx="5">
                  <c:v>1.8062670481005922</c:v>
                </c:pt>
                <c:pt idx="6">
                  <c:v>1.6676078796133273</c:v>
                </c:pt>
                <c:pt idx="7">
                  <c:v>1.4494219166076785</c:v>
                </c:pt>
                <c:pt idx="8">
                  <c:v>1.116595744680851</c:v>
                </c:pt>
                <c:pt idx="9">
                  <c:v>1.6048317515099224</c:v>
                </c:pt>
                <c:pt idx="10">
                  <c:v>1.1477960242005185</c:v>
                </c:pt>
                <c:pt idx="11">
                  <c:v>2.3115120995943492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EC-4006-B4C6-DA835C7A24C7}"/>
            </c:ext>
          </c:extLst>
        </c:ser>
        <c:ser>
          <c:idx val="1"/>
          <c:order val="1"/>
          <c:tx>
            <c:strRef>
              <c:f>'Afil.conting.TODOS REG.'!$A$3</c:f>
              <c:strCache>
                <c:ptCount val="1"/>
                <c:pt idx="0">
                  <c:v>Total todos Regímenes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REG.'!$B$12:$M$12</c:f>
              <c:numCache>
                <c:formatCode>0.00</c:formatCode>
                <c:ptCount val="12"/>
                <c:pt idx="0">
                  <c:v>4.0719969490438856</c:v>
                </c:pt>
                <c:pt idx="1">
                  <c:v>14.088259708183395</c:v>
                </c:pt>
                <c:pt idx="2">
                  <c:v>6.9854500721133457</c:v>
                </c:pt>
                <c:pt idx="3">
                  <c:v>5.7302461200580161</c:v>
                </c:pt>
                <c:pt idx="4">
                  <c:v>8.2506173012710793</c:v>
                </c:pt>
                <c:pt idx="5">
                  <c:v>6.2785844473504122</c:v>
                </c:pt>
                <c:pt idx="6">
                  <c:v>2.4536425379922058</c:v>
                </c:pt>
                <c:pt idx="7">
                  <c:v>1.9748046822199994</c:v>
                </c:pt>
                <c:pt idx="8">
                  <c:v>5.4999300797091317</c:v>
                </c:pt>
                <c:pt idx="9">
                  <c:v>-7.7724233801519045</c:v>
                </c:pt>
                <c:pt idx="10">
                  <c:v>1.1010476542038004</c:v>
                </c:pt>
                <c:pt idx="11">
                  <c:v>2.6787527420171875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EC-4006-B4C6-DA835C7A24C7}"/>
            </c:ext>
          </c:extLst>
        </c:ser>
        <c:ser>
          <c:idx val="2"/>
          <c:order val="2"/>
          <c:tx>
            <c:strRef>
              <c:f>'Afil.conting.TODOS REG.'!$A$33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REG.'!$B$42:$M$42</c:f>
              <c:numCache>
                <c:formatCode>0.00</c:formatCode>
                <c:ptCount val="12"/>
                <c:pt idx="0">
                  <c:v>7.3110788924643728</c:v>
                </c:pt>
                <c:pt idx="1">
                  <c:v>6.7605488319245275</c:v>
                </c:pt>
                <c:pt idx="2">
                  <c:v>7.0322159637312822</c:v>
                </c:pt>
                <c:pt idx="3">
                  <c:v>6.934697687281778</c:v>
                </c:pt>
                <c:pt idx="4">
                  <c:v>4.3063613938783307</c:v>
                </c:pt>
                <c:pt idx="5">
                  <c:v>3.0647570512257269</c:v>
                </c:pt>
                <c:pt idx="6">
                  <c:v>5.0549017500492592</c:v>
                </c:pt>
                <c:pt idx="7">
                  <c:v>7.7253770829123116</c:v>
                </c:pt>
                <c:pt idx="8">
                  <c:v>7.1224764468371466</c:v>
                </c:pt>
                <c:pt idx="9">
                  <c:v>7.0144917450983808</c:v>
                </c:pt>
                <c:pt idx="10">
                  <c:v>2.1177381613723214</c:v>
                </c:pt>
                <c:pt idx="11">
                  <c:v>3.5099993174527331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EC-4006-B4C6-DA835C7A24C7}"/>
            </c:ext>
          </c:extLst>
        </c:ser>
        <c:ser>
          <c:idx val="3"/>
          <c:order val="3"/>
          <c:tx>
            <c:strRef>
              <c:f>'Afil.conting.TODOS REG.'!$A$43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REG.'!$B$52:$M$52</c:f>
              <c:numCache>
                <c:formatCode>0.00</c:formatCode>
                <c:ptCount val="12"/>
                <c:pt idx="0">
                  <c:v>9.3034138515019169</c:v>
                </c:pt>
                <c:pt idx="1">
                  <c:v>10.979964109300132</c:v>
                </c:pt>
                <c:pt idx="2">
                  <c:v>19.235316780253211</c:v>
                </c:pt>
                <c:pt idx="3">
                  <c:v>9.5465553795744604</c:v>
                </c:pt>
                <c:pt idx="4">
                  <c:v>15.580408525508577</c:v>
                </c:pt>
                <c:pt idx="5">
                  <c:v>9.9480567370475637</c:v>
                </c:pt>
                <c:pt idx="6">
                  <c:v>5.2204388089124691</c:v>
                </c:pt>
                <c:pt idx="7">
                  <c:v>-1.3629398971925661</c:v>
                </c:pt>
                <c:pt idx="8">
                  <c:v>-34.123155119458566</c:v>
                </c:pt>
                <c:pt idx="9">
                  <c:v>-39.397372948927782</c:v>
                </c:pt>
                <c:pt idx="10">
                  <c:v>-4.4044951811942106</c:v>
                </c:pt>
                <c:pt idx="11">
                  <c:v>5.4778394710510314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EC-4006-B4C6-DA835C7A24C7}"/>
            </c:ext>
          </c:extLst>
        </c:ser>
        <c:ser>
          <c:idx val="4"/>
          <c:order val="4"/>
          <c:tx>
            <c:strRef>
              <c:f>'Afil.conting.TODOS REG.'!$A$53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REG.'!$B$62:$M$62</c:f>
              <c:numCache>
                <c:formatCode>0.00</c:formatCode>
                <c:ptCount val="12"/>
                <c:pt idx="0">
                  <c:v>2.7057778385212012</c:v>
                </c:pt>
                <c:pt idx="1">
                  <c:v>3.0491634978420472</c:v>
                </c:pt>
                <c:pt idx="2">
                  <c:v>4.3492157638065114</c:v>
                </c:pt>
                <c:pt idx="3">
                  <c:v>4.4008430662168649</c:v>
                </c:pt>
                <c:pt idx="4">
                  <c:v>6.3674368628725704</c:v>
                </c:pt>
                <c:pt idx="5">
                  <c:v>5.6180271278020246</c:v>
                </c:pt>
                <c:pt idx="6">
                  <c:v>3.7398359883336076</c:v>
                </c:pt>
                <c:pt idx="7">
                  <c:v>2.7808551763152933</c:v>
                </c:pt>
                <c:pt idx="8">
                  <c:v>-2.1664673996098562</c:v>
                </c:pt>
                <c:pt idx="9">
                  <c:v>-1.9493931134646763</c:v>
                </c:pt>
                <c:pt idx="10">
                  <c:v>1.9522484811106591</c:v>
                </c:pt>
                <c:pt idx="11">
                  <c:v>2.1331764644021454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EC-4006-B4C6-DA835C7A24C7}"/>
            </c:ext>
          </c:extLst>
        </c:ser>
        <c:ser>
          <c:idx val="5"/>
          <c:order val="5"/>
          <c:tx>
            <c:strRef>
              <c:f>'Afil.conting.TODOS REG.'!$A$63</c:f>
              <c:strCache>
                <c:ptCount val="1"/>
                <c:pt idx="0">
                  <c:v>Agricultura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REG.'!$B$72:$M$72</c:f>
              <c:numCache>
                <c:formatCode>0.00</c:formatCode>
                <c:ptCount val="12"/>
                <c:pt idx="0">
                  <c:v>0.74323128649796499</c:v>
                </c:pt>
                <c:pt idx="1">
                  <c:v>1.754693805930865</c:v>
                </c:pt>
                <c:pt idx="2">
                  <c:v>1.4505119453924915</c:v>
                </c:pt>
                <c:pt idx="3">
                  <c:v>0.99803664921465973</c:v>
                </c:pt>
                <c:pt idx="4">
                  <c:v>1.9098058096613704</c:v>
                </c:pt>
                <c:pt idx="5">
                  <c:v>0.66634935744883395</c:v>
                </c:pt>
                <c:pt idx="6">
                  <c:v>1.4064248042192744</c:v>
                </c:pt>
                <c:pt idx="7">
                  <c:v>-2.7496159754224268</c:v>
                </c:pt>
                <c:pt idx="8">
                  <c:v>-1.1652716231741342</c:v>
                </c:pt>
                <c:pt idx="9">
                  <c:v>-0.85616438356164382</c:v>
                </c:pt>
                <c:pt idx="10">
                  <c:v>-0.92689751661420072</c:v>
                </c:pt>
                <c:pt idx="11">
                  <c:v>5.2984811020840697E-2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0EC-4006-B4C6-DA835C7A24C7}"/>
            </c:ext>
          </c:extLst>
        </c:ser>
        <c:ser>
          <c:idx val="6"/>
          <c:order val="6"/>
          <c:tx>
            <c:strRef>
              <c:f>'Afil.conting.TODOS REG.'!$A$13</c:f>
              <c:strCache>
                <c:ptCount val="1"/>
                <c:pt idx="0">
                  <c:v>Autónomos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REG.'!$B$22:$M$22</c:f>
              <c:numCache>
                <c:formatCode>0.00</c:formatCode>
                <c:ptCount val="12"/>
                <c:pt idx="0">
                  <c:v>1.8741429224440043</c:v>
                </c:pt>
                <c:pt idx="1">
                  <c:v>1.8422673394634195</c:v>
                </c:pt>
                <c:pt idx="2">
                  <c:v>2.2965066621113768</c:v>
                </c:pt>
                <c:pt idx="3">
                  <c:v>2.3607322919249523</c:v>
                </c:pt>
                <c:pt idx="4">
                  <c:v>2.3542260785146532</c:v>
                </c:pt>
                <c:pt idx="5">
                  <c:v>2.2040195067242121</c:v>
                </c:pt>
                <c:pt idx="6">
                  <c:v>1.6361608476567944</c:v>
                </c:pt>
                <c:pt idx="7">
                  <c:v>2.1834541364658837</c:v>
                </c:pt>
                <c:pt idx="8">
                  <c:v>-0.38204874901715691</c:v>
                </c:pt>
                <c:pt idx="9">
                  <c:v>-5.2701194560410031E-2</c:v>
                </c:pt>
                <c:pt idx="10">
                  <c:v>1.6692165655499869</c:v>
                </c:pt>
                <c:pt idx="11">
                  <c:v>1.952133062468258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7-45FB-95FB-5DE0E077E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415"/>
          <c:y val="2.3670583429069143E-2"/>
          <c:w val="9.7504016377514838E-2"/>
          <c:h val="0.8962640519111106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sz="18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100"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rPr>
              <a:t>VARIACIÓ DE L'ÍNDEX D'ACCIDENTALITAT A BALEARS PER MESOS 2012-2023*</a:t>
            </a:r>
          </a:p>
        </c:rich>
      </c:tx>
      <c:layout>
        <c:manualLayout>
          <c:xMode val="edge"/>
          <c:yMode val="edge"/>
          <c:x val="0.13781107571035431"/>
          <c:y val="3.294611702948896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2726347914547588E-2"/>
          <c:y val="0.18323009151496425"/>
          <c:w val="0.87995930824008473"/>
          <c:h val="0.73602596083129268"/>
        </c:manualLayout>
      </c:layout>
      <c:lineChart>
        <c:grouping val="standard"/>
        <c:varyColors val="0"/>
        <c:ser>
          <c:idx val="6"/>
          <c:order val="0"/>
          <c:tx>
            <c:strRef>
              <c:f>'IND_TOTAL sense aut.'!$D$6</c:f>
              <c:strCache>
                <c:ptCount val="1"/>
                <c:pt idx="0">
                  <c:v>2012 </c:v>
                </c:pt>
              </c:strCache>
            </c:strRef>
          </c:tx>
          <c:spPr>
            <a:ln w="34925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aut.'!$D$7:$D$18</c:f>
              <c:numCache>
                <c:formatCode>#,##0.00</c:formatCode>
                <c:ptCount val="12"/>
                <c:pt idx="0">
                  <c:v>314.14240622586766</c:v>
                </c:pt>
                <c:pt idx="1">
                  <c:v>312.31600235516987</c:v>
                </c:pt>
                <c:pt idx="2">
                  <c:v>315.47477749911411</c:v>
                </c:pt>
                <c:pt idx="3">
                  <c:v>269.46563916360913</c:v>
                </c:pt>
                <c:pt idx="4">
                  <c:v>319.04218732579182</c:v>
                </c:pt>
                <c:pt idx="5">
                  <c:v>354.45629275002841</c:v>
                </c:pt>
                <c:pt idx="6">
                  <c:v>370.25370520650921</c:v>
                </c:pt>
                <c:pt idx="7">
                  <c:v>412.86644951140067</c:v>
                </c:pt>
                <c:pt idx="8">
                  <c:v>339.80786172756638</c:v>
                </c:pt>
                <c:pt idx="9">
                  <c:v>379.18984501206512</c:v>
                </c:pt>
                <c:pt idx="10">
                  <c:v>310.1718336938236</c:v>
                </c:pt>
                <c:pt idx="11">
                  <c:v>212.34003274366873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C-47CE-891C-24BAE2999CD7}"/>
            </c:ext>
          </c:extLst>
        </c:ser>
        <c:ser>
          <c:idx val="7"/>
          <c:order val="1"/>
          <c:tx>
            <c:strRef>
              <c:f>'IND_TOTAL sense aut.'!$E$6</c:f>
              <c:strCache>
                <c:ptCount val="1"/>
                <c:pt idx="0">
                  <c:v>2013 </c:v>
                </c:pt>
              </c:strCache>
            </c:strRef>
          </c:tx>
          <c:spPr>
            <a:ln w="34925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aut.'!$E$7:$E$18</c:f>
              <c:numCache>
                <c:formatCode>#,##0.00</c:formatCode>
                <c:ptCount val="12"/>
                <c:pt idx="0">
                  <c:v>311.75170028994819</c:v>
                </c:pt>
                <c:pt idx="1">
                  <c:v>304.19099326912351</c:v>
                </c:pt>
                <c:pt idx="2">
                  <c:v>292.18280404946563</c:v>
                </c:pt>
                <c:pt idx="3">
                  <c:v>339.58931611985059</c:v>
                </c:pt>
                <c:pt idx="4">
                  <c:v>372.30356798018926</c:v>
                </c:pt>
                <c:pt idx="5">
                  <c:v>358.19381845938898</c:v>
                </c:pt>
                <c:pt idx="6">
                  <c:v>427.50456146306277</c:v>
                </c:pt>
                <c:pt idx="7">
                  <c:v>406.3430981468735</c:v>
                </c:pt>
                <c:pt idx="8">
                  <c:v>360.28094520431085</c:v>
                </c:pt>
                <c:pt idx="9">
                  <c:v>405.39218827465487</c:v>
                </c:pt>
                <c:pt idx="10">
                  <c:v>281.48093133796277</c:v>
                </c:pt>
                <c:pt idx="11">
                  <c:v>234.51763465666465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FC-47CE-891C-24BAE2999CD7}"/>
            </c:ext>
          </c:extLst>
        </c:ser>
        <c:ser>
          <c:idx val="0"/>
          <c:order val="2"/>
          <c:tx>
            <c:strRef>
              <c:f>'IND_TOTAL sense aut.'!$F$6</c:f>
              <c:strCache>
                <c:ptCount val="1"/>
                <c:pt idx="0">
                  <c:v>2014 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aut.'!$F$7:$F$18</c:f>
              <c:numCache>
                <c:formatCode>#,##0.00</c:formatCode>
                <c:ptCount val="12"/>
                <c:pt idx="0">
                  <c:v>305.58173071420669</c:v>
                </c:pt>
                <c:pt idx="1">
                  <c:v>327.17369450384751</c:v>
                </c:pt>
                <c:pt idx="2">
                  <c:v>379.9222276851562</c:v>
                </c:pt>
                <c:pt idx="3">
                  <c:v>329.52488171486817</c:v>
                </c:pt>
                <c:pt idx="4">
                  <c:v>384.89596376424987</c:v>
                </c:pt>
                <c:pt idx="5">
                  <c:v>407.51511938269778</c:v>
                </c:pt>
                <c:pt idx="6">
                  <c:v>441.08316366962845</c:v>
                </c:pt>
                <c:pt idx="7">
                  <c:v>404.27934530197319</c:v>
                </c:pt>
                <c:pt idx="8">
                  <c:v>415.3945434727201</c:v>
                </c:pt>
                <c:pt idx="9">
                  <c:v>388.85016522098306</c:v>
                </c:pt>
                <c:pt idx="10">
                  <c:v>327.26470734709267</c:v>
                </c:pt>
                <c:pt idx="11">
                  <c:v>268.1914047391428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FC-47CE-891C-24BAE2999CD7}"/>
            </c:ext>
          </c:extLst>
        </c:ser>
        <c:ser>
          <c:idx val="1"/>
          <c:order val="3"/>
          <c:tx>
            <c:strRef>
              <c:f>'IND_TOTAL sense aut.'!$G$6</c:f>
              <c:strCache>
                <c:ptCount val="1"/>
                <c:pt idx="0">
                  <c:v>2015 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aut.'!$G$7:$G$18</c:f>
              <c:numCache>
                <c:formatCode>#,##0.00</c:formatCode>
                <c:ptCount val="12"/>
                <c:pt idx="0">
                  <c:v>297.84496157655411</c:v>
                </c:pt>
                <c:pt idx="1">
                  <c:v>344.80492756329784</c:v>
                </c:pt>
                <c:pt idx="2">
                  <c:v>407.83164709607871</c:v>
                </c:pt>
                <c:pt idx="3">
                  <c:v>358.0987061775628</c:v>
                </c:pt>
                <c:pt idx="4">
                  <c:v>376.90704674676476</c:v>
                </c:pt>
                <c:pt idx="5">
                  <c:v>422.4261805303081</c:v>
                </c:pt>
                <c:pt idx="6">
                  <c:v>486.03939706873399</c:v>
                </c:pt>
                <c:pt idx="7">
                  <c:v>459.21896117290243</c:v>
                </c:pt>
                <c:pt idx="8">
                  <c:v>430.73675387469052</c:v>
                </c:pt>
                <c:pt idx="9">
                  <c:v>376.11307583315096</c:v>
                </c:pt>
                <c:pt idx="10">
                  <c:v>336.62554253101399</c:v>
                </c:pt>
                <c:pt idx="11">
                  <c:v>273.44222625529341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FC-47CE-891C-24BAE2999CD7}"/>
            </c:ext>
          </c:extLst>
        </c:ser>
        <c:ser>
          <c:idx val="2"/>
          <c:order val="4"/>
          <c:tx>
            <c:strRef>
              <c:f>'IND_TOTAL sense aut.'!$H$6</c:f>
              <c:strCache>
                <c:ptCount val="1"/>
                <c:pt idx="0">
                  <c:v>2016 </c:v>
                </c:pt>
              </c:strCache>
            </c:strRef>
          </c:tx>
          <c:spPr>
            <a:ln w="34925" cap="rnd">
              <a:solidFill>
                <a:schemeClr val="accent3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aut.'!$H$7:$H$18</c:f>
              <c:numCache>
                <c:formatCode>#,##0.00</c:formatCode>
                <c:ptCount val="12"/>
                <c:pt idx="0">
                  <c:v>320.91855237678163</c:v>
                </c:pt>
                <c:pt idx="1">
                  <c:v>368.76924084626972</c:v>
                </c:pt>
                <c:pt idx="2">
                  <c:v>352.38416500012045</c:v>
                </c:pt>
                <c:pt idx="3">
                  <c:v>399.19891034579291</c:v>
                </c:pt>
                <c:pt idx="4">
                  <c:v>439.12291804574539</c:v>
                </c:pt>
                <c:pt idx="5">
                  <c:v>447.46986889225678</c:v>
                </c:pt>
                <c:pt idx="6">
                  <c:v>492.40368963646227</c:v>
                </c:pt>
                <c:pt idx="7">
                  <c:v>497.30424569742814</c:v>
                </c:pt>
                <c:pt idx="8">
                  <c:v>473.22534400873798</c:v>
                </c:pt>
                <c:pt idx="9">
                  <c:v>424.57763074283986</c:v>
                </c:pt>
                <c:pt idx="10">
                  <c:v>375.01038146285993</c:v>
                </c:pt>
                <c:pt idx="11">
                  <c:v>272.74466753365527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BFC-47CE-891C-24BAE2999CD7}"/>
            </c:ext>
          </c:extLst>
        </c:ser>
        <c:ser>
          <c:idx val="3"/>
          <c:order val="5"/>
          <c:tx>
            <c:strRef>
              <c:f>'IND_TOTAL sense aut.'!$I$6</c:f>
              <c:strCache>
                <c:ptCount val="1"/>
                <c:pt idx="0">
                  <c:v>2017 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aut.'!$I$7:$I$18</c:f>
              <c:numCache>
                <c:formatCode>#,##0.00</c:formatCode>
                <c:ptCount val="12"/>
                <c:pt idx="0">
                  <c:v>354.75914572961915</c:v>
                </c:pt>
                <c:pt idx="1">
                  <c:v>374.39609817224675</c:v>
                </c:pt>
                <c:pt idx="2">
                  <c:v>434.27762039660058</c:v>
                </c:pt>
                <c:pt idx="3">
                  <c:v>342.07101691764268</c:v>
                </c:pt>
                <c:pt idx="4">
                  <c:v>472.88126760276162</c:v>
                </c:pt>
                <c:pt idx="5">
                  <c:v>472.09765001739999</c:v>
                </c:pt>
                <c:pt idx="6">
                  <c:v>508.24966288467652</c:v>
                </c:pt>
                <c:pt idx="7">
                  <c:v>494.68026763189647</c:v>
                </c:pt>
                <c:pt idx="8">
                  <c:v>450.93859711972488</c:v>
                </c:pt>
                <c:pt idx="9">
                  <c:v>460.54444186335473</c:v>
                </c:pt>
                <c:pt idx="10">
                  <c:v>376.01844641661387</c:v>
                </c:pt>
                <c:pt idx="11">
                  <c:v>263.33743929809611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BFC-47CE-891C-24BAE2999CD7}"/>
            </c:ext>
          </c:extLst>
        </c:ser>
        <c:ser>
          <c:idx val="4"/>
          <c:order val="6"/>
          <c:tx>
            <c:strRef>
              <c:f>'IND_TOTAL sense aut.'!$J$6</c:f>
              <c:strCache>
                <c:ptCount val="1"/>
                <c:pt idx="0">
                  <c:v>2018 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aut.'!$J$7:$J$18</c:f>
              <c:numCache>
                <c:formatCode>#,##0.00</c:formatCode>
                <c:ptCount val="12"/>
                <c:pt idx="0">
                  <c:v>364.83786691255568</c:v>
                </c:pt>
                <c:pt idx="1">
                  <c:v>368.26580816166165</c:v>
                </c:pt>
                <c:pt idx="2">
                  <c:v>348.334401024984</c:v>
                </c:pt>
                <c:pt idx="3">
                  <c:v>375.01501501501502</c:v>
                </c:pt>
                <c:pt idx="4">
                  <c:v>444.56307238589477</c:v>
                </c:pt>
                <c:pt idx="5">
                  <c:v>467.67682063650187</c:v>
                </c:pt>
                <c:pt idx="6">
                  <c:v>524.90486099394479</c:v>
                </c:pt>
                <c:pt idx="7">
                  <c:v>488.97824676433424</c:v>
                </c:pt>
                <c:pt idx="8">
                  <c:v>454.80066160706349</c:v>
                </c:pt>
                <c:pt idx="9">
                  <c:v>462.22476075637741</c:v>
                </c:pt>
                <c:pt idx="10">
                  <c:v>379.53960579703318</c:v>
                </c:pt>
                <c:pt idx="11">
                  <c:v>279.67923726022144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BFC-47CE-891C-24BAE2999CD7}"/>
            </c:ext>
          </c:extLst>
        </c:ser>
        <c:ser>
          <c:idx val="5"/>
          <c:order val="7"/>
          <c:tx>
            <c:strRef>
              <c:f>'IND_TOTAL sense aut.'!$K$6</c:f>
              <c:strCache>
                <c:ptCount val="1"/>
                <c:pt idx="0">
                  <c:v>2019 </c:v>
                </c:pt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aut.'!$K$7:$K$18</c:f>
              <c:numCache>
                <c:formatCode>#,##0.00</c:formatCode>
                <c:ptCount val="12"/>
                <c:pt idx="0">
                  <c:v>392.54348278325995</c:v>
                </c:pt>
                <c:pt idx="1">
                  <c:v>369.73481188804129</c:v>
                </c:pt>
                <c:pt idx="2">
                  <c:v>380.52560431723595</c:v>
                </c:pt>
                <c:pt idx="3">
                  <c:v>358.77753687760634</c:v>
                </c:pt>
                <c:pt idx="4">
                  <c:v>431.6763503335485</c:v>
                </c:pt>
                <c:pt idx="5">
                  <c:v>446.12917936580322</c:v>
                </c:pt>
                <c:pt idx="6">
                  <c:v>542.51325563249179</c:v>
                </c:pt>
                <c:pt idx="7">
                  <c:v>509.62533978460027</c:v>
                </c:pt>
                <c:pt idx="8">
                  <c:v>478.38038422781182</c:v>
                </c:pt>
                <c:pt idx="9">
                  <c:v>518.52585535350511</c:v>
                </c:pt>
                <c:pt idx="10">
                  <c:v>350.40747383385821</c:v>
                </c:pt>
                <c:pt idx="11">
                  <c:v>282.67795794868442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1B-47EE-9AB5-B99BE7D89A1A}"/>
            </c:ext>
          </c:extLst>
        </c:ser>
        <c:ser>
          <c:idx val="8"/>
          <c:order val="8"/>
          <c:tx>
            <c:strRef>
              <c:f>'IND_TOTAL sense aut.'!$L$6</c:f>
              <c:strCache>
                <c:ptCount val="1"/>
                <c:pt idx="0">
                  <c:v>2020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aut.'!$L$7:$L$18</c:f>
              <c:numCache>
                <c:formatCode>#,##0.00</c:formatCode>
                <c:ptCount val="12"/>
                <c:pt idx="0">
                  <c:v>333.33035184539199</c:v>
                </c:pt>
                <c:pt idx="1">
                  <c:v>391.0085020300188</c:v>
                </c:pt>
                <c:pt idx="2">
                  <c:v>299.76843891143363</c:v>
                </c:pt>
                <c:pt idx="3">
                  <c:v>109.95577865423688</c:v>
                </c:pt>
                <c:pt idx="4">
                  <c:v>206.83830706132832</c:v>
                </c:pt>
                <c:pt idx="5">
                  <c:v>278.72173653909243</c:v>
                </c:pt>
                <c:pt idx="6">
                  <c:v>351.34342182790721</c:v>
                </c:pt>
                <c:pt idx="7">
                  <c:v>345.78265581723406</c:v>
                </c:pt>
                <c:pt idx="8">
                  <c:v>276.35505164875804</c:v>
                </c:pt>
                <c:pt idx="9">
                  <c:v>305.32759416749826</c:v>
                </c:pt>
                <c:pt idx="10">
                  <c:v>294.41749822360902</c:v>
                </c:pt>
                <c:pt idx="11">
                  <c:v>240.14321267956163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96-48BB-B0B8-9730770495DC}"/>
            </c:ext>
          </c:extLst>
        </c:ser>
        <c:ser>
          <c:idx val="9"/>
          <c:order val="9"/>
          <c:tx>
            <c:strRef>
              <c:f>'IND_TOTAL sense aut.'!$M$6</c:f>
              <c:strCache>
                <c:ptCount val="1"/>
                <c:pt idx="0">
                  <c:v>2021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aut.'!$M$7:$M$18</c:f>
              <c:numCache>
                <c:formatCode>#,##0.00</c:formatCode>
                <c:ptCount val="12"/>
                <c:pt idx="0">
                  <c:v>324.38345141477703</c:v>
                </c:pt>
                <c:pt idx="1">
                  <c:v>326.66036708615195</c:v>
                </c:pt>
                <c:pt idx="2">
                  <c:v>327.7996106805744</c:v>
                </c:pt>
                <c:pt idx="3">
                  <c:v>316.278682281253</c:v>
                </c:pt>
                <c:pt idx="4">
                  <c:v>340.32821804793787</c:v>
                </c:pt>
                <c:pt idx="5">
                  <c:v>341.03134441353154</c:v>
                </c:pt>
                <c:pt idx="6">
                  <c:v>449.93795172667797</c:v>
                </c:pt>
                <c:pt idx="7">
                  <c:v>442.55884406069765</c:v>
                </c:pt>
                <c:pt idx="8">
                  <c:v>438.17022362840544</c:v>
                </c:pt>
                <c:pt idx="9">
                  <c:v>332.33640746594114</c:v>
                </c:pt>
                <c:pt idx="10">
                  <c:v>344.21506464207738</c:v>
                </c:pt>
                <c:pt idx="11">
                  <c:v>297.4412809884945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B-4DCF-8783-C322DCA02507}"/>
            </c:ext>
          </c:extLst>
        </c:ser>
        <c:ser>
          <c:idx val="10"/>
          <c:order val="10"/>
          <c:tx>
            <c:strRef>
              <c:f>'IND_TOTAL sense aut.'!$N$6</c:f>
              <c:strCache>
                <c:ptCount val="1"/>
                <c:pt idx="0">
                  <c:v>2022 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aut.'!$N$7:$N$18</c:f>
              <c:numCache>
                <c:formatCode>#,##0.00</c:formatCode>
                <c:ptCount val="12"/>
                <c:pt idx="0">
                  <c:v>641.97898815289477</c:v>
                </c:pt>
                <c:pt idx="1">
                  <c:v>444.82204257705007</c:v>
                </c:pt>
                <c:pt idx="2">
                  <c:v>484.36275859148367</c:v>
                </c:pt>
                <c:pt idx="3">
                  <c:v>407.46251573766739</c:v>
                </c:pt>
                <c:pt idx="4">
                  <c:v>491.15496734827235</c:v>
                </c:pt>
                <c:pt idx="5">
                  <c:v>566.36893900626512</c:v>
                </c:pt>
                <c:pt idx="6">
                  <c:v>534.98089922999395</c:v>
                </c:pt>
                <c:pt idx="7">
                  <c:v>494.27547267252368</c:v>
                </c:pt>
                <c:pt idx="8">
                  <c:v>522.57182611587552</c:v>
                </c:pt>
                <c:pt idx="9">
                  <c:v>449.94485730145573</c:v>
                </c:pt>
                <c:pt idx="10">
                  <c:v>366.32374693689519</c:v>
                </c:pt>
                <c:pt idx="11">
                  <c:v>269.50823937308934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E3-4A0F-9776-B5E6F2D8EE57}"/>
            </c:ext>
          </c:extLst>
        </c:ser>
        <c:ser>
          <c:idx val="11"/>
          <c:order val="11"/>
          <c:tx>
            <c:strRef>
              <c:f>'IND_TOTAL sense aut.'!$O$6</c:f>
              <c:strCache>
                <c:ptCount val="1"/>
                <c:pt idx="0">
                  <c:v>2023*</c:v>
                </c:pt>
              </c:strCache>
            </c:strRef>
          </c:tx>
          <c:marker>
            <c:symbol val="none"/>
          </c:marker>
          <c:dLbls>
            <c:delete val="1"/>
          </c:dLbls>
          <c:cat>
            <c:strRef>
              <c:f>'IND_TOTAL sense aut.'!$B$7:$B$18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'IND_TOTAL sense aut.'!$O$7:$O$18</c:f>
              <c:numCache>
                <c:formatCode>#,##0.00</c:formatCode>
                <c:ptCount val="12"/>
                <c:pt idx="0">
                  <c:v>277.7187171894077</c:v>
                </c:pt>
                <c:pt idx="1">
                  <c:v>375.11212590720055</c:v>
                </c:pt>
                <c:pt idx="2">
                  <c:v>413.85217816935881</c:v>
                </c:pt>
                <c:pt idx="3">
                  <c:v>350.64410161154393</c:v>
                </c:pt>
                <c:pt idx="4">
                  <c:v>454.78324136783726</c:v>
                </c:pt>
                <c:pt idx="5">
                  <c:v>480.96060084153544</c:v>
                </c:pt>
                <c:pt idx="6">
                  <c:v>544.45439029457623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E3-4A0F-9776-B5E6F2D8EE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70168832"/>
        <c:axId val="1170178816"/>
      </c:lineChart>
      <c:catAx>
        <c:axId val="117016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78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17881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68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2020-2021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4039515751865005E-2"/>
          <c:y val="2.1872824239318082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'Afil.conting.TODOS REG.'!$A$23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REG.'!$B$30:$M$30</c:f>
              <c:numCache>
                <c:formatCode>0.00</c:formatCode>
                <c:ptCount val="12"/>
                <c:pt idx="0">
                  <c:v>-4.9918283237404957</c:v>
                </c:pt>
                <c:pt idx="1">
                  <c:v>-6.2062724076716904</c:v>
                </c:pt>
                <c:pt idx="2">
                  <c:v>-2.7100953752024473</c:v>
                </c:pt>
                <c:pt idx="3">
                  <c:v>-0.99641291351135908</c:v>
                </c:pt>
                <c:pt idx="4">
                  <c:v>-0.42907712661350877</c:v>
                </c:pt>
                <c:pt idx="5">
                  <c:v>0.51387461459403905</c:v>
                </c:pt>
                <c:pt idx="6">
                  <c:v>1.735519591141397</c:v>
                </c:pt>
                <c:pt idx="7">
                  <c:v>0.30254493682149847</c:v>
                </c:pt>
                <c:pt idx="8">
                  <c:v>1.149135446685879</c:v>
                </c:pt>
                <c:pt idx="9">
                  <c:v>2.8048291206185945</c:v>
                </c:pt>
                <c:pt idx="10">
                  <c:v>2.8593651616726548</c:v>
                </c:pt>
                <c:pt idx="11">
                  <c:v>2.1698466142910586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60-4A4A-B6BD-50ABBBE15204}"/>
            </c:ext>
          </c:extLst>
        </c:ser>
        <c:ser>
          <c:idx val="1"/>
          <c:order val="1"/>
          <c:tx>
            <c:strRef>
              <c:f>'Afil.conting.TODOS REG.'!$A$3</c:f>
              <c:strCache>
                <c:ptCount val="1"/>
                <c:pt idx="0">
                  <c:v>Total todos Regímenes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REG.'!$B$10:$M$10</c:f>
              <c:numCache>
                <c:formatCode>0.00</c:formatCode>
                <c:ptCount val="12"/>
                <c:pt idx="0">
                  <c:v>-3.9369818829986891</c:v>
                </c:pt>
                <c:pt idx="1">
                  <c:v>-7.7041404369822191</c:v>
                </c:pt>
                <c:pt idx="2">
                  <c:v>-4.9193973213776685</c:v>
                </c:pt>
                <c:pt idx="3">
                  <c:v>-8.2182341197432542</c:v>
                </c:pt>
                <c:pt idx="4">
                  <c:v>-3.9495981507531073</c:v>
                </c:pt>
                <c:pt idx="5">
                  <c:v>6.6419484623403706</c:v>
                </c:pt>
                <c:pt idx="6">
                  <c:v>3.2901864741602345</c:v>
                </c:pt>
                <c:pt idx="7">
                  <c:v>7.6175868100918915</c:v>
                </c:pt>
                <c:pt idx="8">
                  <c:v>7.3290119368154691</c:v>
                </c:pt>
                <c:pt idx="9">
                  <c:v>16.031910261752159</c:v>
                </c:pt>
                <c:pt idx="10">
                  <c:v>5.5384444428339865</c:v>
                </c:pt>
                <c:pt idx="11">
                  <c:v>3.3668869204334282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60-4A4A-B6BD-50ABBBE15204}"/>
            </c:ext>
          </c:extLst>
        </c:ser>
        <c:ser>
          <c:idx val="2"/>
          <c:order val="2"/>
          <c:tx>
            <c:strRef>
              <c:f>'Afil.conting.TODOS REG.'!$A$33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REG.'!$B$40:$M$40</c:f>
              <c:numCache>
                <c:formatCode>0.00</c:formatCode>
                <c:ptCount val="12"/>
                <c:pt idx="0">
                  <c:v>-4.5482121190493183</c:v>
                </c:pt>
                <c:pt idx="1">
                  <c:v>-5.1945807700283408</c:v>
                </c:pt>
                <c:pt idx="2">
                  <c:v>4.4698781459970389</c:v>
                </c:pt>
                <c:pt idx="3">
                  <c:v>5.7899247690696125</c:v>
                </c:pt>
                <c:pt idx="4">
                  <c:v>4.0269828291087491</c:v>
                </c:pt>
                <c:pt idx="5">
                  <c:v>2.794876060555648</c:v>
                </c:pt>
                <c:pt idx="6">
                  <c:v>2.8239867375521635</c:v>
                </c:pt>
                <c:pt idx="7">
                  <c:v>1.9291976646554587</c:v>
                </c:pt>
                <c:pt idx="8">
                  <c:v>1.8404556226588182</c:v>
                </c:pt>
                <c:pt idx="9">
                  <c:v>2.7354538110357525</c:v>
                </c:pt>
                <c:pt idx="10">
                  <c:v>3.7626789976133654</c:v>
                </c:pt>
                <c:pt idx="11">
                  <c:v>5.2211804069563863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60-4A4A-B6BD-50ABBBE15204}"/>
            </c:ext>
          </c:extLst>
        </c:ser>
        <c:ser>
          <c:idx val="3"/>
          <c:order val="3"/>
          <c:tx>
            <c:strRef>
              <c:f>'Afil.conting.TODOS REG.'!$A$43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REG.'!$B$50:$M$50</c:f>
              <c:numCache>
                <c:formatCode>0.00</c:formatCode>
                <c:ptCount val="12"/>
                <c:pt idx="0">
                  <c:v>-19.980292734998869</c:v>
                </c:pt>
                <c:pt idx="1">
                  <c:v>-35.187567883699558</c:v>
                </c:pt>
                <c:pt idx="2">
                  <c:v>-29.023580676115717</c:v>
                </c:pt>
                <c:pt idx="3">
                  <c:v>-42.843791872628387</c:v>
                </c:pt>
                <c:pt idx="4">
                  <c:v>-23.351588818187192</c:v>
                </c:pt>
                <c:pt idx="5">
                  <c:v>12.777867535948149</c:v>
                </c:pt>
                <c:pt idx="6">
                  <c:v>14.450916861988143</c:v>
                </c:pt>
                <c:pt idx="7">
                  <c:v>17.644245247922903</c:v>
                </c:pt>
                <c:pt idx="8">
                  <c:v>19.657164335595166</c:v>
                </c:pt>
                <c:pt idx="9">
                  <c:v>85.488230767713034</c:v>
                </c:pt>
                <c:pt idx="10">
                  <c:v>17.412217412217412</c:v>
                </c:pt>
                <c:pt idx="11">
                  <c:v>12.801996113337012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60-4A4A-B6BD-50ABBBE15204}"/>
            </c:ext>
          </c:extLst>
        </c:ser>
        <c:ser>
          <c:idx val="4"/>
          <c:order val="4"/>
          <c:tx>
            <c:strRef>
              <c:f>'Afil.conting.TODOS REG.'!$A$53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REG.'!$B$60:$M$60</c:f>
              <c:numCache>
                <c:formatCode>0.00</c:formatCode>
                <c:ptCount val="12"/>
                <c:pt idx="0">
                  <c:v>-1.1031059205735729</c:v>
                </c:pt>
                <c:pt idx="1">
                  <c:v>-2.8795065273165021</c:v>
                </c:pt>
                <c:pt idx="2">
                  <c:v>-1.6804772264331345</c:v>
                </c:pt>
                <c:pt idx="3">
                  <c:v>-1.1196299516476569</c:v>
                </c:pt>
                <c:pt idx="4">
                  <c:v>0.73652787417704968</c:v>
                </c:pt>
                <c:pt idx="5">
                  <c:v>5.7838988036210717</c:v>
                </c:pt>
                <c:pt idx="6">
                  <c:v>3.5573148541175152</c:v>
                </c:pt>
                <c:pt idx="7">
                  <c:v>5.6064148799852047</c:v>
                </c:pt>
                <c:pt idx="8">
                  <c:v>4.7558182883314695</c:v>
                </c:pt>
                <c:pt idx="9">
                  <c:v>7.8159905127002949</c:v>
                </c:pt>
                <c:pt idx="10">
                  <c:v>22.426167618698802</c:v>
                </c:pt>
                <c:pt idx="11">
                  <c:v>18.33537340287106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60-4A4A-B6BD-50ABBBE15204}"/>
            </c:ext>
          </c:extLst>
        </c:ser>
        <c:ser>
          <c:idx val="5"/>
          <c:order val="5"/>
          <c:tx>
            <c:strRef>
              <c:f>'Afil.conting.TODOS REG.'!$A$63</c:f>
              <c:strCache>
                <c:ptCount val="1"/>
                <c:pt idx="0">
                  <c:v>Agricultura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REG.'!$B$70:$M$70</c:f>
              <c:numCache>
                <c:formatCode>0.00</c:formatCode>
                <c:ptCount val="12"/>
                <c:pt idx="0">
                  <c:v>2.50851101953055</c:v>
                </c:pt>
                <c:pt idx="1">
                  <c:v>1.2856150104239055</c:v>
                </c:pt>
                <c:pt idx="2">
                  <c:v>2.1892777107395274</c:v>
                </c:pt>
                <c:pt idx="3">
                  <c:v>4.3874451569355388</c:v>
                </c:pt>
                <c:pt idx="4">
                  <c:v>4.3718511295303104</c:v>
                </c:pt>
                <c:pt idx="5">
                  <c:v>5.1160509970578616</c:v>
                </c:pt>
                <c:pt idx="6">
                  <c:v>4.6667758310135907</c:v>
                </c:pt>
                <c:pt idx="7">
                  <c:v>3.4955125177137463</c:v>
                </c:pt>
                <c:pt idx="8">
                  <c:v>4.9196620838164655</c:v>
                </c:pt>
                <c:pt idx="9">
                  <c:v>4.5352647008104849</c:v>
                </c:pt>
                <c:pt idx="10">
                  <c:v>2.0290362078012945</c:v>
                </c:pt>
                <c:pt idx="11">
                  <c:v>3.2572136661355993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60-4A4A-B6BD-50ABBBE15204}"/>
            </c:ext>
          </c:extLst>
        </c:ser>
        <c:ser>
          <c:idx val="6"/>
          <c:order val="6"/>
          <c:tx>
            <c:strRef>
              <c:f>'Afil.conting.TODOS REG.'!$A$13</c:f>
              <c:strCache>
                <c:ptCount val="1"/>
                <c:pt idx="0">
                  <c:v>Autónomos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REG.'!$B$20:$M$20</c:f>
              <c:numCache>
                <c:formatCode>0.00</c:formatCode>
                <c:ptCount val="12"/>
                <c:pt idx="0">
                  <c:v>0.63451633625984738</c:v>
                </c:pt>
                <c:pt idx="1">
                  <c:v>-0.34477389505527506</c:v>
                </c:pt>
                <c:pt idx="2">
                  <c:v>0.71450102151317918</c:v>
                </c:pt>
                <c:pt idx="3">
                  <c:v>2.3915355763309631</c:v>
                </c:pt>
                <c:pt idx="4">
                  <c:v>3.1231409875074361</c:v>
                </c:pt>
                <c:pt idx="5">
                  <c:v>4.2641020334810973</c:v>
                </c:pt>
                <c:pt idx="6">
                  <c:v>2.7454348794299168</c:v>
                </c:pt>
                <c:pt idx="7">
                  <c:v>2.5844362096347275</c:v>
                </c:pt>
                <c:pt idx="8">
                  <c:v>4.3308316015031929</c:v>
                </c:pt>
                <c:pt idx="9">
                  <c:v>5.8999049107582007</c:v>
                </c:pt>
                <c:pt idx="10">
                  <c:v>2.9311739096719878</c:v>
                </c:pt>
                <c:pt idx="11">
                  <c:v>2.3180832731113461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60-4A4A-B6BD-50ABBBE15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415"/>
          <c:y val="2.3670583429069143E-2"/>
          <c:w val="9.7504016377514838E-2"/>
          <c:h val="0.8962640519111106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2021-2022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4039515751865005E-2"/>
          <c:y val="2.1872824239318082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'Afil.conting.TODOS REG.'!$A$23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REG.'!$B$31:$M$31</c:f>
              <c:numCache>
                <c:formatCode>0.00</c:formatCode>
                <c:ptCount val="12"/>
                <c:pt idx="0">
                  <c:v>3.4067536741333533</c:v>
                </c:pt>
                <c:pt idx="1">
                  <c:v>4.5572626734951385</c:v>
                </c:pt>
                <c:pt idx="2">
                  <c:v>5.9300088783663805</c:v>
                </c:pt>
                <c:pt idx="3">
                  <c:v>8.3699311960181522</c:v>
                </c:pt>
                <c:pt idx="4">
                  <c:v>7.544798362480698</c:v>
                </c:pt>
                <c:pt idx="5">
                  <c:v>5.9939355475636411</c:v>
                </c:pt>
                <c:pt idx="6">
                  <c:v>5.0165707308564444</c:v>
                </c:pt>
                <c:pt idx="7">
                  <c:v>5.2767920511000712</c:v>
                </c:pt>
                <c:pt idx="8">
                  <c:v>4.615548986787279</c:v>
                </c:pt>
                <c:pt idx="9">
                  <c:v>2.799262044986873</c:v>
                </c:pt>
                <c:pt idx="10">
                  <c:v>4.1554139209967236</c:v>
                </c:pt>
                <c:pt idx="11">
                  <c:v>4.7088978396191878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F0-44E8-8499-E3FA14CDF525}"/>
            </c:ext>
          </c:extLst>
        </c:ser>
        <c:ser>
          <c:idx val="1"/>
          <c:order val="1"/>
          <c:tx>
            <c:strRef>
              <c:f>'Afil.conting.TODOS REG.'!$A$3</c:f>
              <c:strCache>
                <c:ptCount val="1"/>
                <c:pt idx="0">
                  <c:v>Total todos Regímenes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REG.'!$B$11:$M$11</c:f>
              <c:numCache>
                <c:formatCode>0.00</c:formatCode>
                <c:ptCount val="12"/>
                <c:pt idx="0">
                  <c:v>4.9021436600774608</c:v>
                </c:pt>
                <c:pt idx="1">
                  <c:v>8.0461483570461532</c:v>
                </c:pt>
                <c:pt idx="2">
                  <c:v>13.081832507069413</c:v>
                </c:pt>
                <c:pt idx="3">
                  <c:v>24.814815681083015</c:v>
                </c:pt>
                <c:pt idx="4">
                  <c:v>22.091352690414457</c:v>
                </c:pt>
                <c:pt idx="5">
                  <c:v>12.715629576311152</c:v>
                </c:pt>
                <c:pt idx="6">
                  <c:v>15.113175427166306</c:v>
                </c:pt>
                <c:pt idx="7">
                  <c:v>9.6955947985706441</c:v>
                </c:pt>
                <c:pt idx="8">
                  <c:v>9.3026055090744784</c:v>
                </c:pt>
                <c:pt idx="9">
                  <c:v>2.022449695976889</c:v>
                </c:pt>
                <c:pt idx="10">
                  <c:v>4.1713207961765946</c:v>
                </c:pt>
                <c:pt idx="11">
                  <c:v>5.5860946111198819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F0-44E8-8499-E3FA14CDF525}"/>
            </c:ext>
          </c:extLst>
        </c:ser>
        <c:ser>
          <c:idx val="2"/>
          <c:order val="2"/>
          <c:tx>
            <c:strRef>
              <c:f>'Afil.conting.TODOS REG.'!$A$33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REG.'!$B$41:$M$41</c:f>
              <c:numCache>
                <c:formatCode>0.00</c:formatCode>
                <c:ptCount val="12"/>
                <c:pt idx="0">
                  <c:v>5.725768763435835</c:v>
                </c:pt>
                <c:pt idx="1">
                  <c:v>5.8783857679267983</c:v>
                </c:pt>
                <c:pt idx="2">
                  <c:v>5.797496411765775</c:v>
                </c:pt>
                <c:pt idx="3">
                  <c:v>4.1569898280673323</c:v>
                </c:pt>
                <c:pt idx="4">
                  <c:v>2.8349916933135639</c:v>
                </c:pt>
                <c:pt idx="5">
                  <c:v>2.3268777759795722</c:v>
                </c:pt>
                <c:pt idx="6">
                  <c:v>3.4580530383054429</c:v>
                </c:pt>
                <c:pt idx="7">
                  <c:v>4.2719488132411252</c:v>
                </c:pt>
                <c:pt idx="8">
                  <c:v>4.5752247264811308</c:v>
                </c:pt>
                <c:pt idx="9">
                  <c:v>5.1167638937146824</c:v>
                </c:pt>
                <c:pt idx="10">
                  <c:v>6.743935309973045</c:v>
                </c:pt>
                <c:pt idx="11">
                  <c:v>8.3453503420225541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F0-44E8-8499-E3FA14CDF525}"/>
            </c:ext>
          </c:extLst>
        </c:ser>
        <c:ser>
          <c:idx val="3"/>
          <c:order val="3"/>
          <c:tx>
            <c:strRef>
              <c:f>'Afil.conting.TODOS REG.'!$A$43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REG.'!$B$51:$M$51</c:f>
              <c:numCache>
                <c:formatCode>0.00</c:formatCode>
                <c:ptCount val="12"/>
                <c:pt idx="0">
                  <c:v>15.12570548999487</c:v>
                </c:pt>
                <c:pt idx="1">
                  <c:v>39.358547967102382</c:v>
                </c:pt>
                <c:pt idx="2">
                  <c:v>66.83215496797358</c:v>
                </c:pt>
                <c:pt idx="3">
                  <c:v>135.08402119737596</c:v>
                </c:pt>
                <c:pt idx="4">
                  <c:v>85.344727880228746</c:v>
                </c:pt>
                <c:pt idx="5">
                  <c:v>32.545969359378425</c:v>
                </c:pt>
                <c:pt idx="6">
                  <c:v>23.743769669773677</c:v>
                </c:pt>
                <c:pt idx="7">
                  <c:v>21.863000496920598</c:v>
                </c:pt>
                <c:pt idx="8">
                  <c:v>21.652296831472007</c:v>
                </c:pt>
                <c:pt idx="9">
                  <c:v>1.3881354309602068</c:v>
                </c:pt>
                <c:pt idx="10">
                  <c:v>9.7091356001638687</c:v>
                </c:pt>
                <c:pt idx="11">
                  <c:v>8.4054703617840349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F0-44E8-8499-E3FA14CDF525}"/>
            </c:ext>
          </c:extLst>
        </c:ser>
        <c:ser>
          <c:idx val="4"/>
          <c:order val="4"/>
          <c:tx>
            <c:strRef>
              <c:f>'Afil.conting.TODOS REG.'!$A$53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REG.'!$B$61:$M$61</c:f>
              <c:numCache>
                <c:formatCode>0.00</c:formatCode>
                <c:ptCount val="12"/>
                <c:pt idx="0">
                  <c:v>3.6011001886745699</c:v>
                </c:pt>
                <c:pt idx="1">
                  <c:v>4.7164373340123138</c:v>
                </c:pt>
                <c:pt idx="2">
                  <c:v>6.9280557542360039</c:v>
                </c:pt>
                <c:pt idx="3">
                  <c:v>11.47008838116157</c:v>
                </c:pt>
                <c:pt idx="4">
                  <c:v>11.127351296390442</c:v>
                </c:pt>
                <c:pt idx="5">
                  <c:v>7.9799928182606834</c:v>
                </c:pt>
                <c:pt idx="6">
                  <c:v>9.9234239959328931</c:v>
                </c:pt>
                <c:pt idx="7">
                  <c:v>6.1356216304116682</c:v>
                </c:pt>
                <c:pt idx="8">
                  <c:v>6.0380655821047275</c:v>
                </c:pt>
                <c:pt idx="9">
                  <c:v>1.7122630649988491</c:v>
                </c:pt>
                <c:pt idx="10">
                  <c:v>-12.313525144260918</c:v>
                </c:pt>
                <c:pt idx="11">
                  <c:v>-9.8136034783742687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F0-44E8-8499-E3FA14CDF525}"/>
            </c:ext>
          </c:extLst>
        </c:ser>
        <c:ser>
          <c:idx val="5"/>
          <c:order val="5"/>
          <c:tx>
            <c:strRef>
              <c:f>'Afil.conting.TODOS REG.'!$A$63</c:f>
              <c:strCache>
                <c:ptCount val="1"/>
                <c:pt idx="0">
                  <c:v>Agricultura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REG.'!$B$71:$M$71</c:f>
              <c:numCache>
                <c:formatCode>0.00</c:formatCode>
                <c:ptCount val="12"/>
                <c:pt idx="0">
                  <c:v>-1.2235623142807202</c:v>
                </c:pt>
                <c:pt idx="1">
                  <c:v>-2.2469982847341341</c:v>
                </c:pt>
                <c:pt idx="2">
                  <c:v>-1.1470985155195683</c:v>
                </c:pt>
                <c:pt idx="3">
                  <c:v>-1.196249595861623</c:v>
                </c:pt>
                <c:pt idx="4">
                  <c:v>-2.9741513547181566</c:v>
                </c:pt>
                <c:pt idx="5">
                  <c:v>-1.9903591976364483</c:v>
                </c:pt>
                <c:pt idx="6">
                  <c:v>-2.1120150187734668</c:v>
                </c:pt>
                <c:pt idx="7">
                  <c:v>-0.95846645367412142</c:v>
                </c:pt>
                <c:pt idx="8">
                  <c:v>-3.8048626460372588</c:v>
                </c:pt>
                <c:pt idx="9">
                  <c:v>-3.6621577037281425</c:v>
                </c:pt>
                <c:pt idx="10">
                  <c:v>-1.9715412309274816</c:v>
                </c:pt>
                <c:pt idx="11">
                  <c:v>-2.9315960912052117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F0-44E8-8499-E3FA14CDF525}"/>
            </c:ext>
          </c:extLst>
        </c:ser>
        <c:ser>
          <c:idx val="6"/>
          <c:order val="6"/>
          <c:tx>
            <c:strRef>
              <c:f>'Afil.conting.TODOS REG.'!$A$13</c:f>
              <c:strCache>
                <c:ptCount val="1"/>
                <c:pt idx="0">
                  <c:v>Autónomos</c:v>
                </c:pt>
              </c:strCache>
            </c:strRef>
          </c:tx>
          <c:invertIfNegative val="0"/>
          <c:cat>
            <c:strRef>
              <c:f>'Afil.conting.TODOS REG.'!$B$2:$M$2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'Afil.conting.TODOS REG.'!$B$21:$M$21</c:f>
              <c:numCache>
                <c:formatCode>0.00</c:formatCode>
                <c:ptCount val="12"/>
                <c:pt idx="0">
                  <c:v>2.900595798055817</c:v>
                </c:pt>
                <c:pt idx="1">
                  <c:v>3.286683630195081</c:v>
                </c:pt>
                <c:pt idx="2">
                  <c:v>3.8253910190327338</c:v>
                </c:pt>
                <c:pt idx="3">
                  <c:v>5.8402860548271756</c:v>
                </c:pt>
                <c:pt idx="4">
                  <c:v>5.6372784668140881</c:v>
                </c:pt>
                <c:pt idx="5">
                  <c:v>4.3195303359518631</c:v>
                </c:pt>
                <c:pt idx="6">
                  <c:v>3.6401729778823624</c:v>
                </c:pt>
                <c:pt idx="7">
                  <c:v>3.2345625496692163</c:v>
                </c:pt>
                <c:pt idx="8">
                  <c:v>2.385154451909878</c:v>
                </c:pt>
                <c:pt idx="9">
                  <c:v>-0.1228184248278994</c:v>
                </c:pt>
                <c:pt idx="10">
                  <c:v>1.999634082030199</c:v>
                </c:pt>
                <c:pt idx="11">
                  <c:v>2.6969466478322284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F0-44E8-8499-E3FA14CDF5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415"/>
          <c:y val="2.3670583429069143E-2"/>
          <c:w val="9.7504016377514838E-2"/>
          <c:h val="0.8962640519111106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2017-2018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7531467325708365E-2"/>
          <c:y val="2.458216161386766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RÉG.GRAL.'!$B$25:$M$25</c:f>
              <c:numCache>
                <c:formatCode>0.00</c:formatCode>
                <c:ptCount val="12"/>
                <c:pt idx="0">
                  <c:v>3.8029716688165878</c:v>
                </c:pt>
                <c:pt idx="1">
                  <c:v>3.4230284941472742</c:v>
                </c:pt>
                <c:pt idx="2">
                  <c:v>3.5613056596872998</c:v>
                </c:pt>
                <c:pt idx="3">
                  <c:v>2.8853387617825375</c:v>
                </c:pt>
                <c:pt idx="4">
                  <c:v>3.5992643839215339</c:v>
                </c:pt>
                <c:pt idx="5">
                  <c:v>3.3778166703128414</c:v>
                </c:pt>
                <c:pt idx="6">
                  <c:v>2.6622002820874471</c:v>
                </c:pt>
                <c:pt idx="7">
                  <c:v>2.1910919540229887</c:v>
                </c:pt>
                <c:pt idx="8">
                  <c:v>3.5294647278620626</c:v>
                </c:pt>
                <c:pt idx="9">
                  <c:v>2.0853296828656172</c:v>
                </c:pt>
                <c:pt idx="10">
                  <c:v>2.1743136170996871</c:v>
                </c:pt>
                <c:pt idx="11">
                  <c:v>2.4515526500116738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7B-4800-BEE9-B8B5F14F5220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RÉG.GRAL.'!$B$11:$M$11</c:f>
              <c:numCache>
                <c:formatCode>0.00</c:formatCode>
                <c:ptCount val="12"/>
                <c:pt idx="0">
                  <c:v>5.2198128852592385</c:v>
                </c:pt>
                <c:pt idx="1">
                  <c:v>4.6990843313299049</c:v>
                </c:pt>
                <c:pt idx="2">
                  <c:v>5.9715387319302256</c:v>
                </c:pt>
                <c:pt idx="3">
                  <c:v>3.0998337309332755</c:v>
                </c:pt>
                <c:pt idx="4">
                  <c:v>3.4747723367981806</c:v>
                </c:pt>
                <c:pt idx="5">
                  <c:v>4.2569606656322989</c:v>
                </c:pt>
                <c:pt idx="6">
                  <c:v>3.0113954869855504</c:v>
                </c:pt>
                <c:pt idx="7">
                  <c:v>2.7063454937318303</c:v>
                </c:pt>
                <c:pt idx="8">
                  <c:v>3.2104722859739629</c:v>
                </c:pt>
                <c:pt idx="9">
                  <c:v>2.0626034313006683</c:v>
                </c:pt>
                <c:pt idx="10">
                  <c:v>2.8466278521218586</c:v>
                </c:pt>
                <c:pt idx="11">
                  <c:v>3.0465094069334353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7B-4800-BEE9-B8B5F14F5220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RÉG.GRAL.'!$B$39:$M$39</c:f>
              <c:numCache>
                <c:formatCode>0.00</c:formatCode>
                <c:ptCount val="12"/>
                <c:pt idx="0">
                  <c:v>10.876369327073553</c:v>
                </c:pt>
                <c:pt idx="1">
                  <c:v>6.1170642399439989</c:v>
                </c:pt>
                <c:pt idx="2">
                  <c:v>3.5913848736850391</c:v>
                </c:pt>
                <c:pt idx="3">
                  <c:v>4.4320207421811695</c:v>
                </c:pt>
                <c:pt idx="4">
                  <c:v>7.5743601567904077</c:v>
                </c:pt>
                <c:pt idx="5">
                  <c:v>10.777987459670054</c:v>
                </c:pt>
                <c:pt idx="6">
                  <c:v>10.119105258061392</c:v>
                </c:pt>
                <c:pt idx="7">
                  <c:v>10.097060740131013</c:v>
                </c:pt>
                <c:pt idx="8">
                  <c:v>9.1832809795499717</c:v>
                </c:pt>
                <c:pt idx="9">
                  <c:v>8.0529609141198879</c:v>
                </c:pt>
                <c:pt idx="10">
                  <c:v>7.0538030290352269</c:v>
                </c:pt>
                <c:pt idx="11">
                  <c:v>7.4433091724158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7B-4800-BEE9-B8B5F14F5220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RÉG.GRAL.'!$B$53:$M$53</c:f>
              <c:numCache>
                <c:formatCode>0.00</c:formatCode>
                <c:ptCount val="12"/>
                <c:pt idx="0">
                  <c:v>6.410512213892769</c:v>
                </c:pt>
                <c:pt idx="1">
                  <c:v>6.4761517798695296</c:v>
                </c:pt>
                <c:pt idx="2">
                  <c:v>13.164921593060702</c:v>
                </c:pt>
                <c:pt idx="3">
                  <c:v>3.2756648703232387</c:v>
                </c:pt>
                <c:pt idx="4">
                  <c:v>2.8572120977122917</c:v>
                </c:pt>
                <c:pt idx="5">
                  <c:v>3.0462596605406205</c:v>
                </c:pt>
                <c:pt idx="6">
                  <c:v>1.6505390816485555</c:v>
                </c:pt>
                <c:pt idx="7">
                  <c:v>1.4140140314257552</c:v>
                </c:pt>
                <c:pt idx="8">
                  <c:v>2.1632786172410046</c:v>
                </c:pt>
                <c:pt idx="9">
                  <c:v>0.14883022227167775</c:v>
                </c:pt>
                <c:pt idx="10">
                  <c:v>0.55664541441883275</c:v>
                </c:pt>
                <c:pt idx="11">
                  <c:v>1.9313361965481366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7B-4800-BEE9-B8B5F14F5220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RÉG.GRAL.'!$B$67:$M$67</c:f>
              <c:numCache>
                <c:formatCode>0.00</c:formatCode>
                <c:ptCount val="12"/>
                <c:pt idx="0">
                  <c:v>4.8527487718778541</c:v>
                </c:pt>
                <c:pt idx="1">
                  <c:v>4.734002661183017</c:v>
                </c:pt>
                <c:pt idx="2">
                  <c:v>5.4199809988636574</c:v>
                </c:pt>
                <c:pt idx="3">
                  <c:v>3.3706007024079452</c:v>
                </c:pt>
                <c:pt idx="4">
                  <c:v>3.7511243882915073</c:v>
                </c:pt>
                <c:pt idx="5">
                  <c:v>4.7024383162835335</c:v>
                </c:pt>
                <c:pt idx="6">
                  <c:v>3.4005934718100894</c:v>
                </c:pt>
                <c:pt idx="7">
                  <c:v>3.1452645824438732</c:v>
                </c:pt>
                <c:pt idx="8">
                  <c:v>3.4968350583143541</c:v>
                </c:pt>
                <c:pt idx="9">
                  <c:v>2.3805430283152367</c:v>
                </c:pt>
                <c:pt idx="10">
                  <c:v>3.2361079567839153</c:v>
                </c:pt>
                <c:pt idx="11">
                  <c:v>3.1755113052295698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7B-4800-BEE9-B8B5F14F5220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RÉG.GRAL.'!$B$81:$M$81</c:f>
              <c:numCache>
                <c:formatCode>0.00</c:formatCode>
                <c:ptCount val="12"/>
                <c:pt idx="0">
                  <c:v>1.7055655296229804</c:v>
                </c:pt>
                <c:pt idx="1">
                  <c:v>3.4574468085106385</c:v>
                </c:pt>
                <c:pt idx="2">
                  <c:v>1.2085441259134344</c:v>
                </c:pt>
                <c:pt idx="3">
                  <c:v>2.4708118381754005</c:v>
                </c:pt>
                <c:pt idx="4">
                  <c:v>2.4464060529634302</c:v>
                </c:pt>
                <c:pt idx="5">
                  <c:v>2.6636793627084892</c:v>
                </c:pt>
                <c:pt idx="6">
                  <c:v>3.0745580322828592</c:v>
                </c:pt>
                <c:pt idx="7">
                  <c:v>2.9470529470529474</c:v>
                </c:pt>
                <c:pt idx="8">
                  <c:v>4.0656763096168884</c:v>
                </c:pt>
                <c:pt idx="9">
                  <c:v>-0.35862068965517241</c:v>
                </c:pt>
                <c:pt idx="10">
                  <c:v>-1.6087331226659007</c:v>
                </c:pt>
                <c:pt idx="11">
                  <c:v>-1.3859596263934921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7B-4800-BEE9-B8B5F14F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832497215220353"/>
          <c:y val="0.13695875441753833"/>
          <c:w val="9.8894353534275364E-2"/>
          <c:h val="0.51258796221993708"/>
        </c:manualLayout>
      </c:layout>
      <c:overlay val="0"/>
      <c:txPr>
        <a:bodyPr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2018-2019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141130168947866E-2"/>
          <c:y val="2.458216161386766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RÉG.GRAL.'!$B$26:$M$26</c:f>
              <c:numCache>
                <c:formatCode>0.00</c:formatCode>
                <c:ptCount val="12"/>
                <c:pt idx="0">
                  <c:v>2.4485662999953974</c:v>
                </c:pt>
                <c:pt idx="1">
                  <c:v>1.7495603553230825</c:v>
                </c:pt>
                <c:pt idx="2">
                  <c:v>2.7104577760120074</c:v>
                </c:pt>
                <c:pt idx="3">
                  <c:v>2.1334250935524111</c:v>
                </c:pt>
                <c:pt idx="4">
                  <c:v>1.8005071851225698</c:v>
                </c:pt>
                <c:pt idx="5">
                  <c:v>2.3278452617767806</c:v>
                </c:pt>
                <c:pt idx="6">
                  <c:v>2.3956723338485317</c:v>
                </c:pt>
                <c:pt idx="7">
                  <c:v>3.0623901581722319</c:v>
                </c:pt>
                <c:pt idx="8">
                  <c:v>0.96969169891725004</c:v>
                </c:pt>
                <c:pt idx="9">
                  <c:v>0.89844448417664946</c:v>
                </c:pt>
                <c:pt idx="10">
                  <c:v>2.380522993688007</c:v>
                </c:pt>
                <c:pt idx="11">
                  <c:v>1.2989972652689152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26-4BEA-95EF-2CE8F855129E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RÉG.GRAL.'!$B$12:$M$12</c:f>
              <c:numCache>
                <c:formatCode>0.00</c:formatCode>
                <c:ptCount val="12"/>
                <c:pt idx="0">
                  <c:v>25.054122852928586</c:v>
                </c:pt>
                <c:pt idx="1">
                  <c:v>23.974174709848945</c:v>
                </c:pt>
                <c:pt idx="2">
                  <c:v>21.23900914511686</c:v>
                </c:pt>
                <c:pt idx="3">
                  <c:v>22.219729159947086</c:v>
                </c:pt>
                <c:pt idx="4">
                  <c:v>20.000809947864933</c:v>
                </c:pt>
                <c:pt idx="5">
                  <c:v>19.504397136444105</c:v>
                </c:pt>
                <c:pt idx="6">
                  <c:v>19.427754573272875</c:v>
                </c:pt>
                <c:pt idx="7">
                  <c:v>21.215858444478183</c:v>
                </c:pt>
                <c:pt idx="8">
                  <c:v>18.149220447648673</c:v>
                </c:pt>
                <c:pt idx="9">
                  <c:v>20.203041257347227</c:v>
                </c:pt>
                <c:pt idx="10">
                  <c:v>26.444176002005719</c:v>
                </c:pt>
                <c:pt idx="11">
                  <c:v>24.553405931417981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26-4BEA-95EF-2CE8F855129E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RÉG.GRAL.'!$B$40:$M$40</c:f>
              <c:numCache>
                <c:formatCode>0.00</c:formatCode>
                <c:ptCount val="12"/>
                <c:pt idx="0">
                  <c:v>5.431401761676991</c:v>
                </c:pt>
                <c:pt idx="1">
                  <c:v>6.0410006596640784</c:v>
                </c:pt>
                <c:pt idx="2">
                  <c:v>7.1895259319286877</c:v>
                </c:pt>
                <c:pt idx="3">
                  <c:v>5.1128869578710532</c:v>
                </c:pt>
                <c:pt idx="4">
                  <c:v>5.8434251419997851</c:v>
                </c:pt>
                <c:pt idx="5">
                  <c:v>6.1959060310482208</c:v>
                </c:pt>
                <c:pt idx="6">
                  <c:v>4.7719545081486698</c:v>
                </c:pt>
                <c:pt idx="7">
                  <c:v>5.3674340363228561</c:v>
                </c:pt>
                <c:pt idx="8">
                  <c:v>4.4711270293280103</c:v>
                </c:pt>
                <c:pt idx="9">
                  <c:v>3.6984193593509582</c:v>
                </c:pt>
                <c:pt idx="10">
                  <c:v>1.5840758688968788</c:v>
                </c:pt>
                <c:pt idx="11">
                  <c:v>-0.88052018423191536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026-4BEA-95EF-2CE8F855129E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RÉG.GRAL.'!$B$54:$M$54</c:f>
              <c:numCache>
                <c:formatCode>0.00</c:formatCode>
                <c:ptCount val="12"/>
                <c:pt idx="0">
                  <c:v>0.84110146790956819</c:v>
                </c:pt>
                <c:pt idx="1">
                  <c:v>0.70807716769132922</c:v>
                </c:pt>
                <c:pt idx="2">
                  <c:v>-6.4895320901498685</c:v>
                </c:pt>
                <c:pt idx="3">
                  <c:v>3.435167817376382</c:v>
                </c:pt>
                <c:pt idx="4">
                  <c:v>0.67227418734145405</c:v>
                </c:pt>
                <c:pt idx="5">
                  <c:v>0.88994789498614835</c:v>
                </c:pt>
                <c:pt idx="6">
                  <c:v>1.3401070413112561</c:v>
                </c:pt>
                <c:pt idx="7">
                  <c:v>3.8927440736955701</c:v>
                </c:pt>
                <c:pt idx="8">
                  <c:v>-2.4572097406743074</c:v>
                </c:pt>
                <c:pt idx="9">
                  <c:v>-7.8776683657171427</c:v>
                </c:pt>
                <c:pt idx="10">
                  <c:v>8.98627063672056</c:v>
                </c:pt>
                <c:pt idx="11">
                  <c:v>1.737719504854623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026-4BEA-95EF-2CE8F855129E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RÉG.GRAL.'!$B$68:$M$68</c:f>
              <c:numCache>
                <c:formatCode>0.00</c:formatCode>
                <c:ptCount val="12"/>
                <c:pt idx="0">
                  <c:v>2.7187885522709938</c:v>
                </c:pt>
                <c:pt idx="1">
                  <c:v>2.313140132773412</c:v>
                </c:pt>
                <c:pt idx="2">
                  <c:v>2.0135888532527546</c:v>
                </c:pt>
                <c:pt idx="3">
                  <c:v>3.23290923940958</c:v>
                </c:pt>
                <c:pt idx="4">
                  <c:v>2.5604008828968561</c:v>
                </c:pt>
                <c:pt idx="5">
                  <c:v>2.295685528439003</c:v>
                </c:pt>
                <c:pt idx="6">
                  <c:v>2.391857506361323</c:v>
                </c:pt>
                <c:pt idx="7">
                  <c:v>4.097045144814067</c:v>
                </c:pt>
                <c:pt idx="8">
                  <c:v>1.1703439769768398</c:v>
                </c:pt>
                <c:pt idx="9">
                  <c:v>1.2250311101925171</c:v>
                </c:pt>
                <c:pt idx="10">
                  <c:v>3.6698318629761828</c:v>
                </c:pt>
                <c:pt idx="11">
                  <c:v>2.4385075918779529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26-4BEA-95EF-2CE8F855129E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RÉG.GRAL.'!$B$82:$M$82</c:f>
              <c:numCache>
                <c:formatCode>0.00</c:formatCode>
                <c:ptCount val="12"/>
                <c:pt idx="0">
                  <c:v>-1.1179758752574287</c:v>
                </c:pt>
                <c:pt idx="1">
                  <c:v>-2.3421879463010566</c:v>
                </c:pt>
                <c:pt idx="2">
                  <c:v>1.5551235767842266</c:v>
                </c:pt>
                <c:pt idx="3">
                  <c:v>0.63593004769475359</c:v>
                </c:pt>
                <c:pt idx="4">
                  <c:v>-2.634170359428853</c:v>
                </c:pt>
                <c:pt idx="5">
                  <c:v>-1.5518913676042678</c:v>
                </c:pt>
                <c:pt idx="6">
                  <c:v>-1.3422818791946309</c:v>
                </c:pt>
                <c:pt idx="7">
                  <c:v>-1.0189228529839884</c:v>
                </c:pt>
                <c:pt idx="8">
                  <c:v>-3.0303030303030303</c:v>
                </c:pt>
                <c:pt idx="9">
                  <c:v>-2.9623477297895899</c:v>
                </c:pt>
                <c:pt idx="10">
                  <c:v>1.8102189781021898</c:v>
                </c:pt>
                <c:pt idx="11">
                  <c:v>1.0999083409715857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26-4BEA-95EF-2CE8F85512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971530930896415"/>
          <c:y val="0.28147529762678836"/>
          <c:w val="9.7504016377514838E-2"/>
          <c:h val="0.4370494047464232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2019-2020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141130168947866E-2"/>
          <c:y val="2.458216161386766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RÉG.GRAL.'!$B$27:$M$27</c:f>
              <c:numCache>
                <c:formatCode>0.00</c:formatCode>
                <c:ptCount val="12"/>
                <c:pt idx="0">
                  <c:v>0.79069140572352747</c:v>
                </c:pt>
                <c:pt idx="1">
                  <c:v>1.870152891646355</c:v>
                </c:pt>
                <c:pt idx="2">
                  <c:v>-5.0973481755275714</c:v>
                </c:pt>
                <c:pt idx="3">
                  <c:v>-7.5552747946936201</c:v>
                </c:pt>
                <c:pt idx="4">
                  <c:v>-7.4317030640205921</c:v>
                </c:pt>
                <c:pt idx="5">
                  <c:v>-6.9528891094842198</c:v>
                </c:pt>
                <c:pt idx="6">
                  <c:v>-6.0545073375262053</c:v>
                </c:pt>
                <c:pt idx="7">
                  <c:v>-4.7874834804109643</c:v>
                </c:pt>
                <c:pt idx="8">
                  <c:v>-5.1119724375538329</c:v>
                </c:pt>
                <c:pt idx="9">
                  <c:v>-3.8364417667124444</c:v>
                </c:pt>
                <c:pt idx="10">
                  <c:v>-6.0551347542716227</c:v>
                </c:pt>
                <c:pt idx="11">
                  <c:v>-5.1473565804274468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7A-44F2-884F-BA2981BB0BB1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RÉG.GRAL.'!$B$13:$M$13</c:f>
              <c:numCache>
                <c:formatCode>0.00</c:formatCode>
                <c:ptCount val="12"/>
                <c:pt idx="0">
                  <c:v>1.7126333461745165</c:v>
                </c:pt>
                <c:pt idx="1">
                  <c:v>2.4038803008745337</c:v>
                </c:pt>
                <c:pt idx="2">
                  <c:v>-5.5052068193088353</c:v>
                </c:pt>
                <c:pt idx="3">
                  <c:v>-10.231736281892902</c:v>
                </c:pt>
                <c:pt idx="4">
                  <c:v>-12.995135017042539</c:v>
                </c:pt>
                <c:pt idx="5">
                  <c:v>-15.377680920433667</c:v>
                </c:pt>
                <c:pt idx="6">
                  <c:v>-13.250328567615218</c:v>
                </c:pt>
                <c:pt idx="7">
                  <c:v>-13.364022091788327</c:v>
                </c:pt>
                <c:pt idx="8">
                  <c:v>-12.205331688963957</c:v>
                </c:pt>
                <c:pt idx="9">
                  <c:v>-8.0523948868669155</c:v>
                </c:pt>
                <c:pt idx="10">
                  <c:v>-5.9218501444298735</c:v>
                </c:pt>
                <c:pt idx="11">
                  <c:v>-3.6911300336233714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7A-44F2-884F-BA2981BB0BB1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RÉG.GRAL.'!$B$41:$M$41</c:f>
              <c:numCache>
                <c:formatCode>0.00</c:formatCode>
                <c:ptCount val="12"/>
                <c:pt idx="0">
                  <c:v>-1.038748543520837</c:v>
                </c:pt>
                <c:pt idx="1">
                  <c:v>-0.67950711807632491</c:v>
                </c:pt>
                <c:pt idx="2">
                  <c:v>-13.92728045928131</c:v>
                </c:pt>
                <c:pt idx="3">
                  <c:v>-10.771577600629859</c:v>
                </c:pt>
                <c:pt idx="4">
                  <c:v>-5.1917478800151882</c:v>
                </c:pt>
                <c:pt idx="5">
                  <c:v>-2.326002587322122</c:v>
                </c:pt>
                <c:pt idx="6">
                  <c:v>1.2337735004476276</c:v>
                </c:pt>
                <c:pt idx="7">
                  <c:v>3.1959555345316937</c:v>
                </c:pt>
                <c:pt idx="8">
                  <c:v>1.3544652391389873</c:v>
                </c:pt>
                <c:pt idx="9">
                  <c:v>-0.36690317533115707</c:v>
                </c:pt>
                <c:pt idx="10">
                  <c:v>-4.2292895614260066</c:v>
                </c:pt>
                <c:pt idx="11">
                  <c:v>-3.8431050977176437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7A-44F2-884F-BA2981BB0BB1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RÉG.GRAL.'!$B$55:$M$55</c:f>
              <c:numCache>
                <c:formatCode>0.00</c:formatCode>
                <c:ptCount val="12"/>
                <c:pt idx="0">
                  <c:v>0.44360622642511821</c:v>
                </c:pt>
                <c:pt idx="1">
                  <c:v>2.3640114516672281</c:v>
                </c:pt>
                <c:pt idx="2">
                  <c:v>-20.149870010705001</c:v>
                </c:pt>
                <c:pt idx="3">
                  <c:v>-25.533659364721089</c:v>
                </c:pt>
                <c:pt idx="4">
                  <c:v>-30.391231423333466</c:v>
                </c:pt>
                <c:pt idx="5">
                  <c:v>-34.196935421913018</c:v>
                </c:pt>
                <c:pt idx="6">
                  <c:v>-29.432192492040244</c:v>
                </c:pt>
                <c:pt idx="7">
                  <c:v>-31.566855146037121</c:v>
                </c:pt>
                <c:pt idx="8">
                  <c:v>-31.23134822618222</c:v>
                </c:pt>
                <c:pt idx="9">
                  <c:v>-41.907762818676595</c:v>
                </c:pt>
                <c:pt idx="10">
                  <c:v>-28.269041439183745</c:v>
                </c:pt>
                <c:pt idx="11">
                  <c:v>-22.106752411575563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7A-44F2-884F-BA2981BB0BB1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RÉG.GRAL.'!$B$69:$M$69</c:f>
              <c:numCache>
                <c:formatCode>0.00</c:formatCode>
                <c:ptCount val="12"/>
                <c:pt idx="0">
                  <c:v>2.3869116379705519</c:v>
                </c:pt>
                <c:pt idx="1">
                  <c:v>3.0158128109958189</c:v>
                </c:pt>
                <c:pt idx="2">
                  <c:v>-2.1076563311969512</c:v>
                </c:pt>
                <c:pt idx="3">
                  <c:v>-6.6658510226137304</c:v>
                </c:pt>
                <c:pt idx="4">
                  <c:v>-9.3569564492424853</c:v>
                </c:pt>
                <c:pt idx="5">
                  <c:v>-12.043806612404092</c:v>
                </c:pt>
                <c:pt idx="6">
                  <c:v>-11.098446912509903</c:v>
                </c:pt>
                <c:pt idx="7">
                  <c:v>-11.213561458329426</c:v>
                </c:pt>
                <c:pt idx="8">
                  <c:v>-8.8356864202117773</c:v>
                </c:pt>
                <c:pt idx="9">
                  <c:v>-3.6931479811471641</c:v>
                </c:pt>
                <c:pt idx="10">
                  <c:v>-4.2817733392808419</c:v>
                </c:pt>
                <c:pt idx="11">
                  <c:v>-2.1934206183298492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7A-44F2-884F-BA2981BB0BB1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RÉG.GRAL.'!$B$83:$M$83</c:f>
              <c:numCache>
                <c:formatCode>0.00</c:formatCode>
                <c:ptCount val="12"/>
                <c:pt idx="0">
                  <c:v>1.5174055340672419</c:v>
                </c:pt>
                <c:pt idx="1">
                  <c:v>3.3635565954957594</c:v>
                </c:pt>
                <c:pt idx="2">
                  <c:v>-3.0352748154224773</c:v>
                </c:pt>
                <c:pt idx="3">
                  <c:v>-3.6334913112164293</c:v>
                </c:pt>
                <c:pt idx="4">
                  <c:v>-2.4778761061946901</c:v>
                </c:pt>
                <c:pt idx="5">
                  <c:v>-6.1330049261083746</c:v>
                </c:pt>
                <c:pt idx="6">
                  <c:v>-4.8122952884857648</c:v>
                </c:pt>
                <c:pt idx="7">
                  <c:v>-0.34313725490196079</c:v>
                </c:pt>
                <c:pt idx="8">
                  <c:v>-3.0475206611570247</c:v>
                </c:pt>
                <c:pt idx="9">
                  <c:v>0.54208273894436521</c:v>
                </c:pt>
                <c:pt idx="10">
                  <c:v>-1.4338973329509608</c:v>
                </c:pt>
                <c:pt idx="11">
                  <c:v>3.6869144756724084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27A-44F2-884F-BA2981BB0B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0110564646572466"/>
          <c:y val="0.26939070164877027"/>
          <c:w val="9.7504016377514838E-2"/>
          <c:h val="0.4370494047464232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2020-2021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141130168947866E-2"/>
          <c:y val="2.458216161386766E-2"/>
          <c:w val="0.8051340469049113"/>
          <c:h val="0.9144314475141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'Afil.total RÉG.GRAL.'!$A$17</c:f>
              <c:strCache>
                <c:ptCount val="1"/>
                <c:pt idx="0">
                  <c:v>Industria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RÉG.GRAL.'!$B$28:$M$28</c:f>
              <c:numCache>
                <c:formatCode>0.00</c:formatCode>
                <c:ptCount val="12"/>
                <c:pt idx="0">
                  <c:v>-5.897035881435257</c:v>
                </c:pt>
                <c:pt idx="1">
                  <c:v>-7.3302301300735202</c:v>
                </c:pt>
                <c:pt idx="2">
                  <c:v>-3.192790181604094</c:v>
                </c:pt>
                <c:pt idx="3">
                  <c:v>-1.3940139401394014</c:v>
                </c:pt>
                <c:pt idx="4">
                  <c:v>-0.73555794761392179</c:v>
                </c:pt>
                <c:pt idx="5">
                  <c:v>0.65344950213371267</c:v>
                </c:pt>
                <c:pt idx="6">
                  <c:v>2.3297331072034275</c:v>
                </c:pt>
                <c:pt idx="7">
                  <c:v>0.5552073072445598</c:v>
                </c:pt>
                <c:pt idx="8">
                  <c:v>1.5839876548813143</c:v>
                </c:pt>
                <c:pt idx="9">
                  <c:v>3.4965679273966925</c:v>
                </c:pt>
                <c:pt idx="10">
                  <c:v>3.5719308114189281</c:v>
                </c:pt>
                <c:pt idx="11">
                  <c:v>3.7901427826004461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E-4FEE-8A0C-B44754CC19D5}"/>
            </c:ext>
          </c:extLst>
        </c:ser>
        <c:ser>
          <c:idx val="1"/>
          <c:order val="1"/>
          <c:tx>
            <c:strRef>
              <c:f>'Afil.total RÉG.GRAL.'!$A$3</c:f>
              <c:strCache>
                <c:ptCount val="1"/>
                <c:pt idx="0">
                  <c:v>General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RÉG.GRAL.'!$B$14:$M$14</c:f>
              <c:numCache>
                <c:formatCode>0.00</c:formatCode>
                <c:ptCount val="12"/>
                <c:pt idx="0">
                  <c:v>-3.6694223377692152</c:v>
                </c:pt>
                <c:pt idx="1">
                  <c:v>-7.6350309764113904</c:v>
                </c:pt>
                <c:pt idx="2">
                  <c:v>-4.8826940998706148</c:v>
                </c:pt>
                <c:pt idx="3">
                  <c:v>-8.1564831344345556</c:v>
                </c:pt>
                <c:pt idx="4">
                  <c:v>-3.9188306385758613</c:v>
                </c:pt>
                <c:pt idx="5">
                  <c:v>6.599797451773509</c:v>
                </c:pt>
                <c:pt idx="6">
                  <c:v>7.9488305182409364</c:v>
                </c:pt>
                <c:pt idx="7">
                  <c:v>7.5607485889692043</c:v>
                </c:pt>
                <c:pt idx="8">
                  <c:v>7.4560564171678223</c:v>
                </c:pt>
                <c:pt idx="9">
                  <c:v>16.103130977362625</c:v>
                </c:pt>
                <c:pt idx="10">
                  <c:v>5.74590690054894</c:v>
                </c:pt>
                <c:pt idx="11">
                  <c:v>5.2715701234234063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3E-4FEE-8A0C-B44754CC19D5}"/>
            </c:ext>
          </c:extLst>
        </c:ser>
        <c:ser>
          <c:idx val="2"/>
          <c:order val="2"/>
          <c:tx>
            <c:strRef>
              <c:f>'Afil.total RÉG.GRAL.'!$A$31</c:f>
              <c:strCache>
                <c:ptCount val="1"/>
                <c:pt idx="0">
                  <c:v>Construcción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RÉG.GRAL.'!$B$42:$M$42</c:f>
              <c:numCache>
                <c:formatCode>0.00</c:formatCode>
                <c:ptCount val="12"/>
                <c:pt idx="0">
                  <c:v>-6.5008266947241848</c:v>
                </c:pt>
                <c:pt idx="1">
                  <c:v>-7.1065500710655014</c:v>
                </c:pt>
                <c:pt idx="2">
                  <c:v>6.2445103205972767</c:v>
                </c:pt>
                <c:pt idx="3">
                  <c:v>7.7813930403132403</c:v>
                </c:pt>
                <c:pt idx="4">
                  <c:v>5.2731350456560051</c:v>
                </c:pt>
                <c:pt idx="5">
                  <c:v>3.350904611798363</c:v>
                </c:pt>
                <c:pt idx="6">
                  <c:v>3.3245820091198008</c:v>
                </c:pt>
                <c:pt idx="7">
                  <c:v>2.446640882395072</c:v>
                </c:pt>
                <c:pt idx="8">
                  <c:v>2.0489076189419984</c:v>
                </c:pt>
                <c:pt idx="9">
                  <c:v>3.1301616528120011</c:v>
                </c:pt>
                <c:pt idx="10">
                  <c:v>4.6302991349990625</c:v>
                </c:pt>
                <c:pt idx="11">
                  <c:v>8.0303590210068521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3E-4FEE-8A0C-B44754CC19D5}"/>
            </c:ext>
          </c:extLst>
        </c:ser>
        <c:ser>
          <c:idx val="3"/>
          <c:order val="3"/>
          <c:tx>
            <c:strRef>
              <c:f>'Afil.total RÉG.GRAL.'!$A$45</c:f>
              <c:strCache>
                <c:ptCount val="1"/>
                <c:pt idx="0">
                  <c:v>Hostelería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RÉG.GRAL.'!$B$56:$M$56</c:f>
              <c:numCache>
                <c:formatCode>0.00</c:formatCode>
                <c:ptCount val="12"/>
                <c:pt idx="0">
                  <c:v>-26.416840769047685</c:v>
                </c:pt>
                <c:pt idx="1">
                  <c:v>-43.157093795627944</c:v>
                </c:pt>
                <c:pt idx="2">
                  <c:v>-35.67242502010955</c:v>
                </c:pt>
                <c:pt idx="3">
                  <c:v>-49.65025906735751</c:v>
                </c:pt>
                <c:pt idx="4">
                  <c:v>-26.844712422109652</c:v>
                </c:pt>
                <c:pt idx="5">
                  <c:v>14.020237400272425</c:v>
                </c:pt>
                <c:pt idx="6">
                  <c:v>16.571979847786473</c:v>
                </c:pt>
                <c:pt idx="7">
                  <c:v>19.968035060914318</c:v>
                </c:pt>
                <c:pt idx="8">
                  <c:v>22.025448406358702</c:v>
                </c:pt>
                <c:pt idx="9">
                  <c:v>110.65348281947472</c:v>
                </c:pt>
                <c:pt idx="10">
                  <c:v>23.407573772537276</c:v>
                </c:pt>
                <c:pt idx="11">
                  <c:v>19.606353819226577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3E-4FEE-8A0C-B44754CC19D5}"/>
            </c:ext>
          </c:extLst>
        </c:ser>
        <c:ser>
          <c:idx val="4"/>
          <c:order val="4"/>
          <c:tx>
            <c:strRef>
              <c:f>'Afil.total RÉG.GRAL.'!$A$59</c:f>
              <c:strCache>
                <c:ptCount val="1"/>
                <c:pt idx="0">
                  <c:v>Servicios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RÉG.GRAL.'!$B$70:$M$70</c:f>
              <c:numCache>
                <c:formatCode>0.00</c:formatCode>
                <c:ptCount val="12"/>
                <c:pt idx="0">
                  <c:v>-1.5213449441472096</c:v>
                </c:pt>
                <c:pt idx="1">
                  <c:v>-3.5823708606368756</c:v>
                </c:pt>
                <c:pt idx="2">
                  <c:v>-2.3410439144802324</c:v>
                </c:pt>
                <c:pt idx="3">
                  <c:v>-2.1829939701127326</c:v>
                </c:pt>
                <c:pt idx="4">
                  <c:v>-0.11465093496126252</c:v>
                </c:pt>
                <c:pt idx="5">
                  <c:v>5.7629338572364111</c:v>
                </c:pt>
                <c:pt idx="6">
                  <c:v>7.6377591983085118</c:v>
                </c:pt>
                <c:pt idx="7">
                  <c:v>6.0147199242878751</c:v>
                </c:pt>
                <c:pt idx="8">
                  <c:v>5.0345143788685398</c:v>
                </c:pt>
                <c:pt idx="9">
                  <c:v>8.65363380182154</c:v>
                </c:pt>
                <c:pt idx="10">
                  <c:v>4.9827618970057284</c:v>
                </c:pt>
                <c:pt idx="11">
                  <c:v>4.514018565431221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3E-4FEE-8A0C-B44754CC19D5}"/>
            </c:ext>
          </c:extLst>
        </c:ser>
        <c:ser>
          <c:idx val="5"/>
          <c:order val="5"/>
          <c:tx>
            <c:strRef>
              <c:f>'Afil.total RÉG.GRAL.'!$A$73</c:f>
              <c:strCache>
                <c:ptCount val="1"/>
                <c:pt idx="0">
                  <c:v>Agricultura </c:v>
                </c:pt>
              </c:strCache>
            </c:strRef>
          </c:tx>
          <c:invertIfNegative val="0"/>
          <c:cat>
            <c:strRef>
              <c:f>'Afil.total RÉG.GRAL.'!$B$2:$M$2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'Afil.total RÉG.GRAL.'!$B$84:$M$84</c:f>
              <c:numCache>
                <c:formatCode>0.00</c:formatCode>
                <c:ptCount val="12"/>
                <c:pt idx="0">
                  <c:v>3.3411488862837047</c:v>
                </c:pt>
                <c:pt idx="1">
                  <c:v>1.726089417091115</c:v>
                </c:pt>
                <c:pt idx="2">
                  <c:v>3.6379018612521152</c:v>
                </c:pt>
                <c:pt idx="3">
                  <c:v>5.2185792349726778</c:v>
                </c:pt>
                <c:pt idx="4">
                  <c:v>5.36686543946072</c:v>
                </c:pt>
                <c:pt idx="5">
                  <c:v>6.7436368407242195</c:v>
                </c:pt>
                <c:pt idx="6">
                  <c:v>6.9348861831656965</c:v>
                </c:pt>
                <c:pt idx="7">
                  <c:v>4.0088539104771277</c:v>
                </c:pt>
                <c:pt idx="8">
                  <c:v>6.9792221630261055</c:v>
                </c:pt>
                <c:pt idx="9">
                  <c:v>6.4982973893303067</c:v>
                </c:pt>
                <c:pt idx="10">
                  <c:v>4.5097468722723306</c:v>
                </c:pt>
                <c:pt idx="11">
                  <c:v>0.84523462547362282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3E-4FEE-8A0C-B44754CC1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14610560"/>
        <c:axId val="1314626560"/>
      </c:barChart>
      <c:catAx>
        <c:axId val="131461056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crossAx val="1314626560"/>
        <c:crosses val="autoZero"/>
        <c:auto val="1"/>
        <c:lblAlgn val="ctr"/>
        <c:lblOffset val="100"/>
        <c:noMultiLvlLbl val="0"/>
      </c:catAx>
      <c:valAx>
        <c:axId val="1314626560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14610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0110564646572466"/>
          <c:y val="0.26939070164877027"/>
          <c:w val="9.7504016377514838E-2"/>
          <c:h val="0.43704940474642329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t" anchorCtr="1"/>
          <a:lstStyle/>
          <a:p>
            <a:pPr lvl="0" algn="ctr" rtl="0">
              <a:defRPr lang="es-ES" sz="1200" b="1" i="0" u="none" strike="noStrike" kern="1200" baseline="0">
                <a:ln>
                  <a:noFill/>
                </a:ln>
                <a:solidFill>
                  <a:sysClr val="windowText" lastClr="000000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n-US" sz="1100"/>
              <a:t>VARIACIÓ PER PERÍODE DE L'ÍNDEX D'ACCIDENTALITAT A BALEARS 2012-2023* </a:t>
            </a:r>
          </a:p>
        </c:rich>
      </c:tx>
      <c:layout>
        <c:manualLayout>
          <c:xMode val="edge"/>
          <c:yMode val="edge"/>
          <c:x val="0.14043262232794218"/>
          <c:y val="4.8851628840512584E-2"/>
        </c:manualLayout>
      </c:layout>
      <c:overlay val="0"/>
      <c:spPr>
        <a:gradFill rotWithShape="1">
          <a:gsLst>
            <a:gs pos="0">
              <a:sysClr val="windowText" lastClr="000000">
                <a:tint val="50000"/>
                <a:satMod val="300000"/>
              </a:sysClr>
            </a:gs>
            <a:gs pos="35000">
              <a:sysClr val="windowText" lastClr="000000">
                <a:tint val="37000"/>
                <a:satMod val="300000"/>
              </a:sysClr>
            </a:gs>
            <a:gs pos="100000">
              <a:sysClr val="windowText" lastClr="000000">
                <a:tint val="15000"/>
                <a:satMod val="350000"/>
              </a:sysClr>
            </a:gs>
          </a:gsLst>
          <a:lin ang="16200000" scaled="1"/>
        </a:gradFill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  <a:round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4.8830111902339823E-2"/>
          <c:y val="0.18323009151496425"/>
          <c:w val="0.92065106815870035"/>
          <c:h val="0.73602596083129268"/>
        </c:manualLayout>
      </c:layout>
      <c:lineChart>
        <c:grouping val="standard"/>
        <c:varyColors val="0"/>
        <c:ser>
          <c:idx val="4"/>
          <c:order val="0"/>
          <c:spPr>
            <a:ln w="22225" cap="rnd" cmpd="sng" algn="ctr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'IND_TOTAL sense aut.'!$D$6:$O$6</c:f>
              <c:strCache>
                <c:ptCount val="12"/>
                <c:pt idx="0">
                  <c:v>2012 </c:v>
                </c:pt>
                <c:pt idx="1">
                  <c:v>2013 </c:v>
                </c:pt>
                <c:pt idx="2">
                  <c:v>2014 </c:v>
                </c:pt>
                <c:pt idx="3">
                  <c:v>2015 </c:v>
                </c:pt>
                <c:pt idx="4">
                  <c:v>2016 </c:v>
                </c:pt>
                <c:pt idx="5">
                  <c:v>2017 </c:v>
                </c:pt>
                <c:pt idx="6">
                  <c:v>2018 </c:v>
                </c:pt>
                <c:pt idx="7">
                  <c:v>2019 </c:v>
                </c:pt>
                <c:pt idx="8">
                  <c:v>2020 </c:v>
                </c:pt>
                <c:pt idx="9">
                  <c:v>2021 </c:v>
                </c:pt>
                <c:pt idx="10">
                  <c:v>2022 </c:v>
                </c:pt>
                <c:pt idx="11">
                  <c:v>2023*</c:v>
                </c:pt>
              </c:strCache>
            </c:strRef>
          </c:cat>
          <c:val>
            <c:numRef>
              <c:f>'IND_TOTAL sense aut.'!$D$20:$O$20</c:f>
              <c:numCache>
                <c:formatCode>#,##0.00</c:formatCode>
                <c:ptCount val="12"/>
                <c:pt idx="0">
                  <c:v>322.16443007515574</c:v>
                </c:pt>
                <c:pt idx="1">
                  <c:v>343.67382309014698</c:v>
                </c:pt>
                <c:pt idx="2">
                  <c:v>367.95668306209348</c:v>
                </c:pt>
                <c:pt idx="3">
                  <c:v>384.85040953704299</c:v>
                </c:pt>
                <c:pt idx="4">
                  <c:v>402.89533502048988</c:v>
                </c:pt>
                <c:pt idx="5">
                  <c:v>422.67606596013536</c:v>
                </c:pt>
                <c:pt idx="6">
                  <c:v>413.37112073293673</c:v>
                </c:pt>
                <c:pt idx="7">
                  <c:v>417.41431731399814</c:v>
                </c:pt>
                <c:pt idx="8">
                  <c:v>281.56664812420132</c:v>
                </c:pt>
                <c:pt idx="9">
                  <c:v>346.63137509298627</c:v>
                </c:pt>
                <c:pt idx="10">
                  <c:v>510.1615872348039</c:v>
                </c:pt>
                <c:pt idx="11">
                  <c:v>413.93219362592282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08-4C58-9F88-C5152485168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1170199296"/>
        <c:axId val="1170200832"/>
      </c:lineChart>
      <c:catAx>
        <c:axId val="117019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200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0200832"/>
        <c:scaling>
          <c:orientation val="minMax"/>
        </c:scaling>
        <c:delete val="0"/>
        <c:axPos val="l"/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019929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3" r="0.750000000000003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/>
                </a:solidFill>
                <a:latin typeface="Noto Sans" panose="020B0502040504020204" pitchFamily="34"/>
                <a:ea typeface="Noto Sans" panose="020B0502040504020204" pitchFamily="34"/>
                <a:cs typeface="Noto Sans" panose="020B0502040504020204" pitchFamily="34"/>
              </a:defRPr>
            </a:pPr>
            <a:r>
              <a:rPr lang="es-ES"/>
              <a:t>VARIACIÓ DE L'ACCIDENTALITAT GREU A BALEARS PER MESOS 2012-2024*</a:t>
            </a:r>
          </a:p>
        </c:rich>
      </c:tx>
      <c:layout>
        <c:manualLayout>
          <c:xMode val="edge"/>
          <c:yMode val="edge"/>
          <c:x val="0.16832463747985196"/>
          <c:y val="3.7593639030415314E-2"/>
        </c:manualLayout>
      </c:layout>
      <c:overlay val="0"/>
      <c:spPr>
        <a:gradFill rotWithShape="1">
          <a:gsLst>
            <a:gs pos="0">
              <a:schemeClr val="dk1">
                <a:tint val="50000"/>
                <a:satMod val="300000"/>
              </a:schemeClr>
            </a:gs>
            <a:gs pos="35000">
              <a:schemeClr val="dk1">
                <a:tint val="37000"/>
                <a:satMod val="300000"/>
              </a:schemeClr>
            </a:gs>
            <a:gs pos="100000">
              <a:schemeClr val="dk1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dk1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Noto Sans" panose="020B0502040504020204" pitchFamily="34"/>
              <a:ea typeface="Noto Sans" panose="020B0502040504020204" pitchFamily="34"/>
              <a:cs typeface="Noto Sans" panose="020B0502040504020204" pitchFamily="34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2.5354969574036511E-2"/>
          <c:y val="0.14555256064690028"/>
          <c:w val="0.87829614604462469"/>
          <c:h val="0.7654986522911101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GREUS!$G$5</c:f>
              <c:strCache>
                <c:ptCount val="1"/>
                <c:pt idx="0">
                  <c:v>2012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GREUS!$G$6:$G$17</c:f>
              <c:numCache>
                <c:formatCode>#,##0</c:formatCode>
                <c:ptCount val="12"/>
                <c:pt idx="0">
                  <c:v>6</c:v>
                </c:pt>
                <c:pt idx="1">
                  <c:v>3</c:v>
                </c:pt>
                <c:pt idx="2">
                  <c:v>6</c:v>
                </c:pt>
                <c:pt idx="3">
                  <c:v>6</c:v>
                </c:pt>
                <c:pt idx="4">
                  <c:v>18</c:v>
                </c:pt>
                <c:pt idx="5">
                  <c:v>6</c:v>
                </c:pt>
                <c:pt idx="6">
                  <c:v>15</c:v>
                </c:pt>
                <c:pt idx="7">
                  <c:v>3</c:v>
                </c:pt>
                <c:pt idx="8">
                  <c:v>7</c:v>
                </c:pt>
                <c:pt idx="9">
                  <c:v>8</c:v>
                </c:pt>
                <c:pt idx="10">
                  <c:v>4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11-449A-A07B-C421F86AFF05}"/>
            </c:ext>
          </c:extLst>
        </c:ser>
        <c:ser>
          <c:idx val="5"/>
          <c:order val="1"/>
          <c:tx>
            <c:strRef>
              <c:f>GREUS!$H$5</c:f>
              <c:strCache>
                <c:ptCount val="1"/>
                <c:pt idx="0">
                  <c:v>2013 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GREUS!$H$6:$H$17</c:f>
              <c:numCache>
                <c:formatCode>#,##0</c:formatCode>
                <c:ptCount val="12"/>
                <c:pt idx="0">
                  <c:v>2</c:v>
                </c:pt>
                <c:pt idx="1">
                  <c:v>9</c:v>
                </c:pt>
                <c:pt idx="2">
                  <c:v>5</c:v>
                </c:pt>
                <c:pt idx="3">
                  <c:v>2</c:v>
                </c:pt>
                <c:pt idx="4">
                  <c:v>13</c:v>
                </c:pt>
                <c:pt idx="5">
                  <c:v>3</c:v>
                </c:pt>
                <c:pt idx="6">
                  <c:v>6</c:v>
                </c:pt>
                <c:pt idx="7">
                  <c:v>6</c:v>
                </c:pt>
                <c:pt idx="8">
                  <c:v>10</c:v>
                </c:pt>
                <c:pt idx="9">
                  <c:v>13</c:v>
                </c:pt>
                <c:pt idx="10">
                  <c:v>3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1-449A-A07B-C421F86AFF05}"/>
            </c:ext>
          </c:extLst>
        </c:ser>
        <c:ser>
          <c:idx val="0"/>
          <c:order val="2"/>
          <c:tx>
            <c:strRef>
              <c:f>GREUS!$I$5</c:f>
              <c:strCache>
                <c:ptCount val="1"/>
                <c:pt idx="0">
                  <c:v>2014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GREUS!$I$6:$I$17</c:f>
              <c:numCache>
                <c:formatCode>#,##0</c:formatCode>
                <c:ptCount val="12"/>
                <c:pt idx="0">
                  <c:v>5</c:v>
                </c:pt>
                <c:pt idx="1">
                  <c:v>6</c:v>
                </c:pt>
                <c:pt idx="2">
                  <c:v>10</c:v>
                </c:pt>
                <c:pt idx="3">
                  <c:v>5</c:v>
                </c:pt>
                <c:pt idx="4">
                  <c:v>8</c:v>
                </c:pt>
                <c:pt idx="5">
                  <c:v>8</c:v>
                </c:pt>
                <c:pt idx="6">
                  <c:v>11</c:v>
                </c:pt>
                <c:pt idx="7">
                  <c:v>6</c:v>
                </c:pt>
                <c:pt idx="8">
                  <c:v>2</c:v>
                </c:pt>
                <c:pt idx="9">
                  <c:v>7</c:v>
                </c:pt>
                <c:pt idx="10">
                  <c:v>7</c:v>
                </c:pt>
                <c:pt idx="1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1-449A-A07B-C421F86AFF05}"/>
            </c:ext>
          </c:extLst>
        </c:ser>
        <c:ser>
          <c:idx val="1"/>
          <c:order val="3"/>
          <c:tx>
            <c:strRef>
              <c:f>GREUS!$J$5</c:f>
              <c:strCache>
                <c:ptCount val="1"/>
                <c:pt idx="0">
                  <c:v>2015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GREUS!$J$6:$J$17</c:f>
              <c:numCache>
                <c:formatCode>#,##0</c:formatCode>
                <c:ptCount val="12"/>
                <c:pt idx="0">
                  <c:v>7</c:v>
                </c:pt>
                <c:pt idx="1">
                  <c:v>9</c:v>
                </c:pt>
                <c:pt idx="2">
                  <c:v>4</c:v>
                </c:pt>
                <c:pt idx="3">
                  <c:v>9</c:v>
                </c:pt>
                <c:pt idx="4">
                  <c:v>7</c:v>
                </c:pt>
                <c:pt idx="5">
                  <c:v>9</c:v>
                </c:pt>
                <c:pt idx="6">
                  <c:v>13</c:v>
                </c:pt>
                <c:pt idx="7">
                  <c:v>8</c:v>
                </c:pt>
                <c:pt idx="8">
                  <c:v>7</c:v>
                </c:pt>
                <c:pt idx="9">
                  <c:v>6</c:v>
                </c:pt>
                <c:pt idx="10">
                  <c:v>7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1-449A-A07B-C421F86AFF05}"/>
            </c:ext>
          </c:extLst>
        </c:ser>
        <c:ser>
          <c:idx val="6"/>
          <c:order val="4"/>
          <c:tx>
            <c:strRef>
              <c:f>GREUS!$K$5</c:f>
              <c:strCache>
                <c:ptCount val="1"/>
                <c:pt idx="0">
                  <c:v>2016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GREUS!$K$6:$K$17</c:f>
              <c:numCache>
                <c:formatCode>#,##0</c:formatCode>
                <c:ptCount val="12"/>
                <c:pt idx="0">
                  <c:v>4</c:v>
                </c:pt>
                <c:pt idx="1">
                  <c:v>9</c:v>
                </c:pt>
                <c:pt idx="2">
                  <c:v>9</c:v>
                </c:pt>
                <c:pt idx="3">
                  <c:v>7</c:v>
                </c:pt>
                <c:pt idx="4">
                  <c:v>7</c:v>
                </c:pt>
                <c:pt idx="5">
                  <c:v>8</c:v>
                </c:pt>
                <c:pt idx="6">
                  <c:v>7</c:v>
                </c:pt>
                <c:pt idx="7">
                  <c:v>9</c:v>
                </c:pt>
                <c:pt idx="8">
                  <c:v>6</c:v>
                </c:pt>
                <c:pt idx="9">
                  <c:v>12</c:v>
                </c:pt>
                <c:pt idx="10">
                  <c:v>5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11-449A-A07B-C421F86AFF05}"/>
            </c:ext>
          </c:extLst>
        </c:ser>
        <c:ser>
          <c:idx val="2"/>
          <c:order val="5"/>
          <c:tx>
            <c:strRef>
              <c:f>GREUS!$L$5</c:f>
              <c:strCache>
                <c:ptCount val="1"/>
                <c:pt idx="0">
                  <c:v>2017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GREUS!$L$6:$L$17</c:f>
              <c:numCache>
                <c:formatCode>#,##0</c:formatCode>
                <c:ptCount val="12"/>
                <c:pt idx="0">
                  <c:v>6</c:v>
                </c:pt>
                <c:pt idx="1">
                  <c:v>5</c:v>
                </c:pt>
                <c:pt idx="2">
                  <c:v>9</c:v>
                </c:pt>
                <c:pt idx="3">
                  <c:v>9</c:v>
                </c:pt>
                <c:pt idx="4">
                  <c:v>10</c:v>
                </c:pt>
                <c:pt idx="5">
                  <c:v>12</c:v>
                </c:pt>
                <c:pt idx="6">
                  <c:v>9</c:v>
                </c:pt>
                <c:pt idx="7">
                  <c:v>4</c:v>
                </c:pt>
                <c:pt idx="8">
                  <c:v>7</c:v>
                </c:pt>
                <c:pt idx="9">
                  <c:v>9</c:v>
                </c:pt>
                <c:pt idx="10">
                  <c:v>7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311-449A-A07B-C421F86AFF05}"/>
            </c:ext>
          </c:extLst>
        </c:ser>
        <c:ser>
          <c:idx val="3"/>
          <c:order val="6"/>
          <c:tx>
            <c:strRef>
              <c:f>GREUS!$M$5</c:f>
              <c:strCache>
                <c:ptCount val="1"/>
                <c:pt idx="0">
                  <c:v>2018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GREUS!$M$6:$M$17</c:f>
              <c:numCache>
                <c:formatCode>#,##0</c:formatCode>
                <c:ptCount val="12"/>
                <c:pt idx="0">
                  <c:v>6</c:v>
                </c:pt>
                <c:pt idx="1">
                  <c:v>6</c:v>
                </c:pt>
                <c:pt idx="2">
                  <c:v>11</c:v>
                </c:pt>
                <c:pt idx="3">
                  <c:v>12</c:v>
                </c:pt>
                <c:pt idx="4">
                  <c:v>8</c:v>
                </c:pt>
                <c:pt idx="5">
                  <c:v>12</c:v>
                </c:pt>
                <c:pt idx="6">
                  <c:v>6</c:v>
                </c:pt>
                <c:pt idx="7">
                  <c:v>11</c:v>
                </c:pt>
                <c:pt idx="8">
                  <c:v>11</c:v>
                </c:pt>
                <c:pt idx="9">
                  <c:v>7</c:v>
                </c:pt>
                <c:pt idx="10">
                  <c:v>4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311-449A-A07B-C421F86AFF05}"/>
            </c:ext>
          </c:extLst>
        </c:ser>
        <c:ser>
          <c:idx val="7"/>
          <c:order val="7"/>
          <c:tx>
            <c:strRef>
              <c:f>GREUS!$N$5</c:f>
              <c:strCache>
                <c:ptCount val="1"/>
                <c:pt idx="0">
                  <c:v>2019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GREUS!$N$6:$N$17</c:f>
              <c:numCache>
                <c:formatCode>#,##0</c:formatCode>
                <c:ptCount val="12"/>
                <c:pt idx="0">
                  <c:v>10</c:v>
                </c:pt>
                <c:pt idx="1">
                  <c:v>5</c:v>
                </c:pt>
                <c:pt idx="2">
                  <c:v>8</c:v>
                </c:pt>
                <c:pt idx="3">
                  <c:v>13</c:v>
                </c:pt>
                <c:pt idx="4">
                  <c:v>8</c:v>
                </c:pt>
                <c:pt idx="5">
                  <c:v>13</c:v>
                </c:pt>
                <c:pt idx="6">
                  <c:v>13</c:v>
                </c:pt>
                <c:pt idx="7">
                  <c:v>6</c:v>
                </c:pt>
                <c:pt idx="8">
                  <c:v>10</c:v>
                </c:pt>
                <c:pt idx="9">
                  <c:v>12</c:v>
                </c:pt>
                <c:pt idx="10">
                  <c:v>2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5C-47B6-957B-3C7430595FDA}"/>
            </c:ext>
          </c:extLst>
        </c:ser>
        <c:ser>
          <c:idx val="8"/>
          <c:order val="8"/>
          <c:tx>
            <c:strRef>
              <c:f>GREUS!$O$5</c:f>
              <c:strCache>
                <c:ptCount val="1"/>
                <c:pt idx="0">
                  <c:v>2020 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GREUS!$O$6:$O$17</c:f>
              <c:numCache>
                <c:formatCode>#,##0</c:formatCode>
                <c:ptCount val="12"/>
                <c:pt idx="0">
                  <c:v>10</c:v>
                </c:pt>
                <c:pt idx="1">
                  <c:v>8</c:v>
                </c:pt>
                <c:pt idx="2">
                  <c:v>3</c:v>
                </c:pt>
                <c:pt idx="3">
                  <c:v>8</c:v>
                </c:pt>
                <c:pt idx="4">
                  <c:v>4</c:v>
                </c:pt>
                <c:pt idx="5">
                  <c:v>5</c:v>
                </c:pt>
                <c:pt idx="6">
                  <c:v>7</c:v>
                </c:pt>
                <c:pt idx="7">
                  <c:v>6</c:v>
                </c:pt>
                <c:pt idx="8">
                  <c:v>5</c:v>
                </c:pt>
                <c:pt idx="9">
                  <c:v>5</c:v>
                </c:pt>
                <c:pt idx="10">
                  <c:v>0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F9-4BDD-91D8-D2148D10FE6E}"/>
            </c:ext>
          </c:extLst>
        </c:ser>
        <c:ser>
          <c:idx val="9"/>
          <c:order val="9"/>
          <c:tx>
            <c:strRef>
              <c:f>GREUS!$P$5</c:f>
              <c:strCache>
                <c:ptCount val="1"/>
                <c:pt idx="0">
                  <c:v>2021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GREUS!$P$6:$P$17</c:f>
              <c:numCache>
                <c:formatCode>#,##0</c:formatCode>
                <c:ptCount val="12"/>
                <c:pt idx="0">
                  <c:v>5</c:v>
                </c:pt>
                <c:pt idx="1">
                  <c:v>4</c:v>
                </c:pt>
                <c:pt idx="2">
                  <c:v>7</c:v>
                </c:pt>
                <c:pt idx="3">
                  <c:v>7</c:v>
                </c:pt>
                <c:pt idx="4">
                  <c:v>10</c:v>
                </c:pt>
                <c:pt idx="5">
                  <c:v>8</c:v>
                </c:pt>
                <c:pt idx="6">
                  <c:v>7</c:v>
                </c:pt>
                <c:pt idx="7">
                  <c:v>5</c:v>
                </c:pt>
                <c:pt idx="8">
                  <c:v>6</c:v>
                </c:pt>
                <c:pt idx="9">
                  <c:v>3</c:v>
                </c:pt>
                <c:pt idx="10">
                  <c:v>6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BA-44E8-88FB-F02C010CDAE7}"/>
            </c:ext>
          </c:extLst>
        </c:ser>
        <c:ser>
          <c:idx val="10"/>
          <c:order val="10"/>
          <c:tx>
            <c:strRef>
              <c:f>GREUS!$Q$5</c:f>
              <c:strCache>
                <c:ptCount val="1"/>
                <c:pt idx="0">
                  <c:v>2022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GREUS!$Q$6:$Q$17</c:f>
              <c:numCache>
                <c:formatCode>#,##0</c:formatCode>
                <c:ptCount val="12"/>
                <c:pt idx="0">
                  <c:v>9</c:v>
                </c:pt>
                <c:pt idx="1">
                  <c:v>6</c:v>
                </c:pt>
                <c:pt idx="2">
                  <c:v>4</c:v>
                </c:pt>
                <c:pt idx="3">
                  <c:v>7</c:v>
                </c:pt>
                <c:pt idx="4">
                  <c:v>5</c:v>
                </c:pt>
                <c:pt idx="5">
                  <c:v>17</c:v>
                </c:pt>
                <c:pt idx="6">
                  <c:v>11</c:v>
                </c:pt>
                <c:pt idx="7">
                  <c:v>11</c:v>
                </c:pt>
                <c:pt idx="8">
                  <c:v>7</c:v>
                </c:pt>
                <c:pt idx="9">
                  <c:v>3</c:v>
                </c:pt>
                <c:pt idx="10">
                  <c:v>17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99-4E6E-B420-13C2A2E17533}"/>
            </c:ext>
          </c:extLst>
        </c:ser>
        <c:ser>
          <c:idx val="11"/>
          <c:order val="11"/>
          <c:tx>
            <c:strRef>
              <c:f>GREUS!$R$5</c:f>
              <c:strCache>
                <c:ptCount val="1"/>
                <c:pt idx="0">
                  <c:v>2023*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GREUS!$R$6:$R$17</c:f>
              <c:numCache>
                <c:formatCode>#,##0</c:formatCode>
                <c:ptCount val="12"/>
                <c:pt idx="0">
                  <c:v>6</c:v>
                </c:pt>
                <c:pt idx="1">
                  <c:v>3</c:v>
                </c:pt>
                <c:pt idx="2">
                  <c:v>10</c:v>
                </c:pt>
                <c:pt idx="3">
                  <c:v>5</c:v>
                </c:pt>
                <c:pt idx="4">
                  <c:v>6</c:v>
                </c:pt>
                <c:pt idx="5">
                  <c:v>10</c:v>
                </c:pt>
                <c:pt idx="6">
                  <c:v>3</c:v>
                </c:pt>
                <c:pt idx="7">
                  <c:v>5</c:v>
                </c:pt>
                <c:pt idx="8">
                  <c:v>9</c:v>
                </c:pt>
                <c:pt idx="9">
                  <c:v>9</c:v>
                </c:pt>
                <c:pt idx="10">
                  <c:v>8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99-4E6E-B420-13C2A2E17533}"/>
            </c:ext>
          </c:extLst>
        </c:ser>
        <c:ser>
          <c:idx val="12"/>
          <c:order val="12"/>
          <c:tx>
            <c:strRef>
              <c:f>GREUS!$S$5</c:f>
              <c:strCache>
                <c:ptCount val="1"/>
                <c:pt idx="0">
                  <c:v>2024*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elete val="1"/>
          </c:dLbls>
          <c:cat>
            <c:strRef>
              <c:f>GREUS!$C$6:$C$17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 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GREUS!$S$6:$S$17</c:f>
              <c:numCache>
                <c:formatCode>#,##0</c:formatCode>
                <c:ptCount val="12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14</c:v>
                </c:pt>
                <c:pt idx="4">
                  <c:v>6</c:v>
                </c:pt>
                <c:pt idx="5">
                  <c:v>5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14</c:v>
                </c:pt>
                <c:pt idx="10">
                  <c:v>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78-413B-8953-60FD03A9D30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172435328"/>
        <c:axId val="1172436864"/>
      </c:barChart>
      <c:catAx>
        <c:axId val="1172435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724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172435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4.xml"/><Relationship Id="rId1" Type="http://schemas.openxmlformats.org/officeDocument/2006/relationships/chart" Target="../charts/chart53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8.xml"/><Relationship Id="rId1" Type="http://schemas.openxmlformats.org/officeDocument/2006/relationships/chart" Target="../charts/chart57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0.xml"/><Relationship Id="rId1" Type="http://schemas.openxmlformats.org/officeDocument/2006/relationships/chart" Target="../charts/chart59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2.xml"/><Relationship Id="rId1" Type="http://schemas.openxmlformats.org/officeDocument/2006/relationships/chart" Target="../charts/chart61.xm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4.xml"/><Relationship Id="rId1" Type="http://schemas.openxmlformats.org/officeDocument/2006/relationships/chart" Target="../charts/chart63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6.xml"/><Relationship Id="rId1" Type="http://schemas.openxmlformats.org/officeDocument/2006/relationships/chart" Target="../charts/chart65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8.xml"/><Relationship Id="rId1" Type="http://schemas.openxmlformats.org/officeDocument/2006/relationships/chart" Target="../charts/chart67.xml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1.xml"/><Relationship Id="rId2" Type="http://schemas.openxmlformats.org/officeDocument/2006/relationships/chart" Target="../charts/chart70.xml"/><Relationship Id="rId1" Type="http://schemas.openxmlformats.org/officeDocument/2006/relationships/chart" Target="../charts/chart69.xml"/></Relationships>
</file>

<file path=xl/drawings/_rels/drawing3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323850</xdr:colOff>
      <xdr:row>24</xdr:row>
      <xdr:rowOff>95250</xdr:rowOff>
    </xdr:from>
    <xdr:to>
      <xdr:col>16</xdr:col>
      <xdr:colOff>428625</xdr:colOff>
      <xdr:row>41</xdr:row>
      <xdr:rowOff>95250</xdr:rowOff>
    </xdr:to>
    <xdr:graphicFrame macro="">
      <xdr:nvGraphicFramePr>
        <xdr:cNvPr id="1303" name="Chart 15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0</xdr:colOff>
      <xdr:row>47</xdr:row>
      <xdr:rowOff>0</xdr:rowOff>
    </xdr:from>
    <xdr:to>
      <xdr:col>17</xdr:col>
      <xdr:colOff>0</xdr:colOff>
      <xdr:row>64</xdr:row>
      <xdr:rowOff>0</xdr:rowOff>
    </xdr:to>
    <xdr:graphicFrame macro="">
      <xdr:nvGraphicFramePr>
        <xdr:cNvPr id="14" name="Chart 15">
          <a:extLst>
            <a:ext uri="{FF2B5EF4-FFF2-40B4-BE49-F238E27FC236}">
              <a16:creationId xmlns:a16="http://schemas.microsoft.com/office/drawing/2014/main" id="{577E65F8-DC34-421F-B041-51AF35185C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142875</xdr:colOff>
      <xdr:row>27</xdr:row>
      <xdr:rowOff>66674</xdr:rowOff>
    </xdr:from>
    <xdr:to>
      <xdr:col>17</xdr:col>
      <xdr:colOff>209550</xdr:colOff>
      <xdr:row>45</xdr:row>
      <xdr:rowOff>114299</xdr:rowOff>
    </xdr:to>
    <xdr:graphicFrame macro="">
      <xdr:nvGraphicFramePr>
        <xdr:cNvPr id="22807" name="Chart 1">
          <a:extLst>
            <a:ext uri="{FF2B5EF4-FFF2-40B4-BE49-F238E27FC236}">
              <a16:creationId xmlns:a16="http://schemas.microsoft.com/office/drawing/2014/main" id="{00000000-0008-0000-0800-0000175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57150</xdr:colOff>
      <xdr:row>47</xdr:row>
      <xdr:rowOff>142875</xdr:rowOff>
    </xdr:from>
    <xdr:to>
      <xdr:col>17</xdr:col>
      <xdr:colOff>19050</xdr:colOff>
      <xdr:row>64</xdr:row>
      <xdr:rowOff>142875</xdr:rowOff>
    </xdr:to>
    <xdr:graphicFrame macro="">
      <xdr:nvGraphicFramePr>
        <xdr:cNvPr id="22808" name="Chart 1">
          <a:extLst>
            <a:ext uri="{FF2B5EF4-FFF2-40B4-BE49-F238E27FC236}">
              <a16:creationId xmlns:a16="http://schemas.microsoft.com/office/drawing/2014/main" id="{00000000-0008-0000-0800-0000185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276225</xdr:colOff>
      <xdr:row>26</xdr:row>
      <xdr:rowOff>104775</xdr:rowOff>
    </xdr:from>
    <xdr:to>
      <xdr:col>16</xdr:col>
      <xdr:colOff>323850</xdr:colOff>
      <xdr:row>44</xdr:row>
      <xdr:rowOff>104775</xdr:rowOff>
    </xdr:to>
    <xdr:graphicFrame macro="">
      <xdr:nvGraphicFramePr>
        <xdr:cNvPr id="25879" name="Chart 1">
          <a:extLst>
            <a:ext uri="{FF2B5EF4-FFF2-40B4-BE49-F238E27FC236}">
              <a16:creationId xmlns:a16="http://schemas.microsoft.com/office/drawing/2014/main" id="{00000000-0008-0000-0900-000017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285750</xdr:colOff>
      <xdr:row>46</xdr:row>
      <xdr:rowOff>85725</xdr:rowOff>
    </xdr:from>
    <xdr:to>
      <xdr:col>16</xdr:col>
      <xdr:colOff>304800</xdr:colOff>
      <xdr:row>63</xdr:row>
      <xdr:rowOff>85725</xdr:rowOff>
    </xdr:to>
    <xdr:graphicFrame macro="">
      <xdr:nvGraphicFramePr>
        <xdr:cNvPr id="25880" name="Chart 15">
          <a:extLst>
            <a:ext uri="{FF2B5EF4-FFF2-40B4-BE49-F238E27FC236}">
              <a16:creationId xmlns:a16="http://schemas.microsoft.com/office/drawing/2014/main" id="{00000000-0008-0000-0900-000018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114300</xdr:colOff>
      <xdr:row>27</xdr:row>
      <xdr:rowOff>28574</xdr:rowOff>
    </xdr:from>
    <xdr:to>
      <xdr:col>18</xdr:col>
      <xdr:colOff>628650</xdr:colOff>
      <xdr:row>45</xdr:row>
      <xdr:rowOff>95249</xdr:rowOff>
    </xdr:to>
    <xdr:graphicFrame macro="">
      <xdr:nvGraphicFramePr>
        <xdr:cNvPr id="28951" name="Chart 1">
          <a:extLst>
            <a:ext uri="{FF2B5EF4-FFF2-40B4-BE49-F238E27FC236}">
              <a16:creationId xmlns:a16="http://schemas.microsoft.com/office/drawing/2014/main" id="{00000000-0008-0000-0A00-000017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85725</xdr:colOff>
      <xdr:row>47</xdr:row>
      <xdr:rowOff>38100</xdr:rowOff>
    </xdr:from>
    <xdr:to>
      <xdr:col>18</xdr:col>
      <xdr:colOff>552450</xdr:colOff>
      <xdr:row>64</xdr:row>
      <xdr:rowOff>38100</xdr:rowOff>
    </xdr:to>
    <xdr:graphicFrame macro="">
      <xdr:nvGraphicFramePr>
        <xdr:cNvPr id="28952" name="Chart 1">
          <a:extLst>
            <a:ext uri="{FF2B5EF4-FFF2-40B4-BE49-F238E27FC236}">
              <a16:creationId xmlns:a16="http://schemas.microsoft.com/office/drawing/2014/main" id="{00000000-0008-0000-0A00-000018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66675</xdr:colOff>
      <xdr:row>25</xdr:row>
      <xdr:rowOff>57149</xdr:rowOff>
    </xdr:from>
    <xdr:to>
      <xdr:col>16</xdr:col>
      <xdr:colOff>476250</xdr:colOff>
      <xdr:row>43</xdr:row>
      <xdr:rowOff>28574</xdr:rowOff>
    </xdr:to>
    <xdr:graphicFrame macro="">
      <xdr:nvGraphicFramePr>
        <xdr:cNvPr id="32023" name="Chart 1">
          <a:extLst>
            <a:ext uri="{FF2B5EF4-FFF2-40B4-BE49-F238E27FC236}">
              <a16:creationId xmlns:a16="http://schemas.microsoft.com/office/drawing/2014/main" id="{00000000-0008-0000-0B00-000017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38100</xdr:colOff>
      <xdr:row>44</xdr:row>
      <xdr:rowOff>57150</xdr:rowOff>
    </xdr:from>
    <xdr:to>
      <xdr:col>16</xdr:col>
      <xdr:colOff>409575</xdr:colOff>
      <xdr:row>61</xdr:row>
      <xdr:rowOff>57150</xdr:rowOff>
    </xdr:to>
    <xdr:graphicFrame macro="">
      <xdr:nvGraphicFramePr>
        <xdr:cNvPr id="32024" name="Chart 15">
          <a:extLst>
            <a:ext uri="{FF2B5EF4-FFF2-40B4-BE49-F238E27FC236}">
              <a16:creationId xmlns:a16="http://schemas.microsoft.com/office/drawing/2014/main" id="{00000000-0008-0000-0B00-000018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180975</xdr:colOff>
      <xdr:row>25</xdr:row>
      <xdr:rowOff>180974</xdr:rowOff>
    </xdr:from>
    <xdr:to>
      <xdr:col>18</xdr:col>
      <xdr:colOff>619125</xdr:colOff>
      <xdr:row>44</xdr:row>
      <xdr:rowOff>38099</xdr:rowOff>
    </xdr:to>
    <xdr:graphicFrame macro="">
      <xdr:nvGraphicFramePr>
        <xdr:cNvPr id="35095" name="Chart 2">
          <a:extLst>
            <a:ext uri="{FF2B5EF4-FFF2-40B4-BE49-F238E27FC236}">
              <a16:creationId xmlns:a16="http://schemas.microsoft.com/office/drawing/2014/main" id="{00000000-0008-0000-0C00-000017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142875</xdr:colOff>
      <xdr:row>45</xdr:row>
      <xdr:rowOff>152400</xdr:rowOff>
    </xdr:from>
    <xdr:to>
      <xdr:col>18</xdr:col>
      <xdr:colOff>571500</xdr:colOff>
      <xdr:row>62</xdr:row>
      <xdr:rowOff>152400</xdr:rowOff>
    </xdr:to>
    <xdr:graphicFrame macro="">
      <xdr:nvGraphicFramePr>
        <xdr:cNvPr id="35096" name="Chart 2">
          <a:extLst>
            <a:ext uri="{FF2B5EF4-FFF2-40B4-BE49-F238E27FC236}">
              <a16:creationId xmlns:a16="http://schemas.microsoft.com/office/drawing/2014/main" id="{00000000-0008-0000-0C00-000018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180974</xdr:colOff>
      <xdr:row>25</xdr:row>
      <xdr:rowOff>1680</xdr:rowOff>
    </xdr:from>
    <xdr:to>
      <xdr:col>16</xdr:col>
      <xdr:colOff>419100</xdr:colOff>
      <xdr:row>43</xdr:row>
      <xdr:rowOff>76200</xdr:rowOff>
    </xdr:to>
    <xdr:graphicFrame macro="">
      <xdr:nvGraphicFramePr>
        <xdr:cNvPr id="38167" name="Chart 1">
          <a:extLst>
            <a:ext uri="{FF2B5EF4-FFF2-40B4-BE49-F238E27FC236}">
              <a16:creationId xmlns:a16="http://schemas.microsoft.com/office/drawing/2014/main" id="{00000000-0008-0000-0D00-000017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180975</xdr:colOff>
      <xdr:row>44</xdr:row>
      <xdr:rowOff>36419</xdr:rowOff>
    </xdr:from>
    <xdr:to>
      <xdr:col>16</xdr:col>
      <xdr:colOff>434228</xdr:colOff>
      <xdr:row>61</xdr:row>
      <xdr:rowOff>36419</xdr:rowOff>
    </xdr:to>
    <xdr:graphicFrame macro="">
      <xdr:nvGraphicFramePr>
        <xdr:cNvPr id="38168" name="Chart 15">
          <a:extLst>
            <a:ext uri="{FF2B5EF4-FFF2-40B4-BE49-F238E27FC236}">
              <a16:creationId xmlns:a16="http://schemas.microsoft.com/office/drawing/2014/main" id="{00000000-0008-0000-0D00-000018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247650</xdr:colOff>
      <xdr:row>27</xdr:row>
      <xdr:rowOff>95249</xdr:rowOff>
    </xdr:from>
    <xdr:to>
      <xdr:col>18</xdr:col>
      <xdr:colOff>47625</xdr:colOff>
      <xdr:row>45</xdr:row>
      <xdr:rowOff>104774</xdr:rowOff>
    </xdr:to>
    <xdr:graphicFrame macro="">
      <xdr:nvGraphicFramePr>
        <xdr:cNvPr id="41239" name="Chart 1">
          <a:extLst>
            <a:ext uri="{FF2B5EF4-FFF2-40B4-BE49-F238E27FC236}">
              <a16:creationId xmlns:a16="http://schemas.microsoft.com/office/drawing/2014/main" id="{00000000-0008-0000-0E00-000017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219075</xdr:colOff>
      <xdr:row>46</xdr:row>
      <xdr:rowOff>133350</xdr:rowOff>
    </xdr:from>
    <xdr:to>
      <xdr:col>18</xdr:col>
      <xdr:colOff>0</xdr:colOff>
      <xdr:row>63</xdr:row>
      <xdr:rowOff>133350</xdr:rowOff>
    </xdr:to>
    <xdr:graphicFrame macro="">
      <xdr:nvGraphicFramePr>
        <xdr:cNvPr id="41240" name="Chart 1">
          <a:extLst>
            <a:ext uri="{FF2B5EF4-FFF2-40B4-BE49-F238E27FC236}">
              <a16:creationId xmlns:a16="http://schemas.microsoft.com/office/drawing/2014/main" id="{00000000-0008-0000-0E00-000018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180976</xdr:colOff>
      <xdr:row>25</xdr:row>
      <xdr:rowOff>95250</xdr:rowOff>
    </xdr:from>
    <xdr:to>
      <xdr:col>16</xdr:col>
      <xdr:colOff>638176</xdr:colOff>
      <xdr:row>43</xdr:row>
      <xdr:rowOff>57150</xdr:rowOff>
    </xdr:to>
    <xdr:graphicFrame macro="">
      <xdr:nvGraphicFramePr>
        <xdr:cNvPr id="44311" name="Chart 1">
          <a:extLst>
            <a:ext uri="{FF2B5EF4-FFF2-40B4-BE49-F238E27FC236}">
              <a16:creationId xmlns:a16="http://schemas.microsoft.com/office/drawing/2014/main" id="{00000000-0008-0000-0F00-000017A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161925</xdr:colOff>
      <xdr:row>45</xdr:row>
      <xdr:rowOff>76200</xdr:rowOff>
    </xdr:from>
    <xdr:to>
      <xdr:col>16</xdr:col>
      <xdr:colOff>628650</xdr:colOff>
      <xdr:row>62</xdr:row>
      <xdr:rowOff>76200</xdr:rowOff>
    </xdr:to>
    <xdr:graphicFrame macro="">
      <xdr:nvGraphicFramePr>
        <xdr:cNvPr id="44312" name="Chart 1">
          <a:extLst>
            <a:ext uri="{FF2B5EF4-FFF2-40B4-BE49-F238E27FC236}">
              <a16:creationId xmlns:a16="http://schemas.microsoft.com/office/drawing/2014/main" id="{00000000-0008-0000-0F00-000018A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257175</xdr:colOff>
      <xdr:row>29</xdr:row>
      <xdr:rowOff>9524</xdr:rowOff>
    </xdr:from>
    <xdr:to>
      <xdr:col>18</xdr:col>
      <xdr:colOff>180975</xdr:colOff>
      <xdr:row>46</xdr:row>
      <xdr:rowOff>171449</xdr:rowOff>
    </xdr:to>
    <xdr:graphicFrame macro="">
      <xdr:nvGraphicFramePr>
        <xdr:cNvPr id="47383" name="Chart 1">
          <a:extLst>
            <a:ext uri="{FF2B5EF4-FFF2-40B4-BE49-F238E27FC236}">
              <a16:creationId xmlns:a16="http://schemas.microsoft.com/office/drawing/2014/main" id="{00000000-0008-0000-1000-000017B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142875</xdr:colOff>
      <xdr:row>48</xdr:row>
      <xdr:rowOff>171450</xdr:rowOff>
    </xdr:from>
    <xdr:to>
      <xdr:col>18</xdr:col>
      <xdr:colOff>38100</xdr:colOff>
      <xdr:row>65</xdr:row>
      <xdr:rowOff>171450</xdr:rowOff>
    </xdr:to>
    <xdr:graphicFrame macro="">
      <xdr:nvGraphicFramePr>
        <xdr:cNvPr id="47384" name="Chart 1">
          <a:extLst>
            <a:ext uri="{FF2B5EF4-FFF2-40B4-BE49-F238E27FC236}">
              <a16:creationId xmlns:a16="http://schemas.microsoft.com/office/drawing/2014/main" id="{00000000-0008-0000-1000-000018B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66675</xdr:colOff>
      <xdr:row>25</xdr:row>
      <xdr:rowOff>19050</xdr:rowOff>
    </xdr:from>
    <xdr:to>
      <xdr:col>17</xdr:col>
      <xdr:colOff>76200</xdr:colOff>
      <xdr:row>43</xdr:row>
      <xdr:rowOff>0</xdr:rowOff>
    </xdr:to>
    <xdr:graphicFrame macro="">
      <xdr:nvGraphicFramePr>
        <xdr:cNvPr id="50455" name="Chart 1">
          <a:extLst>
            <a:ext uri="{FF2B5EF4-FFF2-40B4-BE49-F238E27FC236}">
              <a16:creationId xmlns:a16="http://schemas.microsoft.com/office/drawing/2014/main" id="{00000000-0008-0000-1100-000017C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171450</xdr:colOff>
      <xdr:row>45</xdr:row>
      <xdr:rowOff>9525</xdr:rowOff>
    </xdr:from>
    <xdr:to>
      <xdr:col>16</xdr:col>
      <xdr:colOff>723900</xdr:colOff>
      <xdr:row>62</xdr:row>
      <xdr:rowOff>9525</xdr:rowOff>
    </xdr:to>
    <xdr:graphicFrame macro="">
      <xdr:nvGraphicFramePr>
        <xdr:cNvPr id="50456" name="Chart 1">
          <a:extLst>
            <a:ext uri="{FF2B5EF4-FFF2-40B4-BE49-F238E27FC236}">
              <a16:creationId xmlns:a16="http://schemas.microsoft.com/office/drawing/2014/main" id="{00000000-0008-0000-1100-000018C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266700</xdr:colOff>
      <xdr:row>25</xdr:row>
      <xdr:rowOff>142875</xdr:rowOff>
    </xdr:from>
    <xdr:to>
      <xdr:col>21</xdr:col>
      <xdr:colOff>390525</xdr:colOff>
      <xdr:row>43</xdr:row>
      <xdr:rowOff>104775</xdr:rowOff>
    </xdr:to>
    <xdr:graphicFrame macro="">
      <xdr:nvGraphicFramePr>
        <xdr:cNvPr id="4375" name="Chart 1">
          <a:extLst>
            <a:ext uri="{FF2B5EF4-FFF2-40B4-BE49-F238E27FC236}">
              <a16:creationId xmlns:a16="http://schemas.microsoft.com/office/drawing/2014/main" id="{00000000-0008-0000-0200-000017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295275</xdr:colOff>
      <xdr:row>45</xdr:row>
      <xdr:rowOff>9524</xdr:rowOff>
    </xdr:from>
    <xdr:to>
      <xdr:col>21</xdr:col>
      <xdr:colOff>466724</xdr:colOff>
      <xdr:row>62</xdr:row>
      <xdr:rowOff>66675</xdr:rowOff>
    </xdr:to>
    <xdr:graphicFrame macro="">
      <xdr:nvGraphicFramePr>
        <xdr:cNvPr id="4376" name="Chart 15">
          <a:extLst>
            <a:ext uri="{FF2B5EF4-FFF2-40B4-BE49-F238E27FC236}">
              <a16:creationId xmlns:a16="http://schemas.microsoft.com/office/drawing/2014/main" id="{00000000-0008-0000-0200-000018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9525</xdr:colOff>
      <xdr:row>28</xdr:row>
      <xdr:rowOff>57149</xdr:rowOff>
    </xdr:from>
    <xdr:to>
      <xdr:col>17</xdr:col>
      <xdr:colOff>495300</xdr:colOff>
      <xdr:row>46</xdr:row>
      <xdr:rowOff>66674</xdr:rowOff>
    </xdr:to>
    <xdr:graphicFrame macro="">
      <xdr:nvGraphicFramePr>
        <xdr:cNvPr id="53527" name="Chart 1">
          <a:extLst>
            <a:ext uri="{FF2B5EF4-FFF2-40B4-BE49-F238E27FC236}">
              <a16:creationId xmlns:a16="http://schemas.microsoft.com/office/drawing/2014/main" id="{00000000-0008-0000-1200-000017D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28575</xdr:colOff>
      <xdr:row>48</xdr:row>
      <xdr:rowOff>0</xdr:rowOff>
    </xdr:from>
    <xdr:to>
      <xdr:col>17</xdr:col>
      <xdr:colOff>495300</xdr:colOff>
      <xdr:row>66</xdr:row>
      <xdr:rowOff>76200</xdr:rowOff>
    </xdr:to>
    <xdr:graphicFrame macro="">
      <xdr:nvGraphicFramePr>
        <xdr:cNvPr id="53528" name="Chart 1">
          <a:extLst>
            <a:ext uri="{FF2B5EF4-FFF2-40B4-BE49-F238E27FC236}">
              <a16:creationId xmlns:a16="http://schemas.microsoft.com/office/drawing/2014/main" id="{00000000-0008-0000-1200-000018D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28575</xdr:colOff>
      <xdr:row>25</xdr:row>
      <xdr:rowOff>28575</xdr:rowOff>
    </xdr:from>
    <xdr:to>
      <xdr:col>16</xdr:col>
      <xdr:colOff>381000</xdr:colOff>
      <xdr:row>43</xdr:row>
      <xdr:rowOff>104775</xdr:rowOff>
    </xdr:to>
    <xdr:graphicFrame macro="">
      <xdr:nvGraphicFramePr>
        <xdr:cNvPr id="56599" name="Chart 1">
          <a:extLst>
            <a:ext uri="{FF2B5EF4-FFF2-40B4-BE49-F238E27FC236}">
              <a16:creationId xmlns:a16="http://schemas.microsoft.com/office/drawing/2014/main" id="{00000000-0008-0000-1300-000017D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247650</xdr:colOff>
      <xdr:row>45</xdr:row>
      <xdr:rowOff>9525</xdr:rowOff>
    </xdr:from>
    <xdr:to>
      <xdr:col>16</xdr:col>
      <xdr:colOff>304800</xdr:colOff>
      <xdr:row>62</xdr:row>
      <xdr:rowOff>9525</xdr:rowOff>
    </xdr:to>
    <xdr:graphicFrame macro="">
      <xdr:nvGraphicFramePr>
        <xdr:cNvPr id="56600" name="Chart 1">
          <a:extLst>
            <a:ext uri="{FF2B5EF4-FFF2-40B4-BE49-F238E27FC236}">
              <a16:creationId xmlns:a16="http://schemas.microsoft.com/office/drawing/2014/main" id="{00000000-0008-0000-1300-000018D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57150</xdr:colOff>
      <xdr:row>29</xdr:row>
      <xdr:rowOff>9525</xdr:rowOff>
    </xdr:from>
    <xdr:to>
      <xdr:col>17</xdr:col>
      <xdr:colOff>685800</xdr:colOff>
      <xdr:row>46</xdr:row>
      <xdr:rowOff>9525</xdr:rowOff>
    </xdr:to>
    <xdr:graphicFrame macro="">
      <xdr:nvGraphicFramePr>
        <xdr:cNvPr id="59671" name="Chart 1">
          <a:extLst>
            <a:ext uri="{FF2B5EF4-FFF2-40B4-BE49-F238E27FC236}">
              <a16:creationId xmlns:a16="http://schemas.microsoft.com/office/drawing/2014/main" id="{00000000-0008-0000-1400-000017E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66675</xdr:colOff>
      <xdr:row>46</xdr:row>
      <xdr:rowOff>123824</xdr:rowOff>
    </xdr:from>
    <xdr:to>
      <xdr:col>17</xdr:col>
      <xdr:colOff>695325</xdr:colOff>
      <xdr:row>65</xdr:row>
      <xdr:rowOff>133349</xdr:rowOff>
    </xdr:to>
    <xdr:graphicFrame macro="">
      <xdr:nvGraphicFramePr>
        <xdr:cNvPr id="59672" name="Chart 1">
          <a:extLst>
            <a:ext uri="{FF2B5EF4-FFF2-40B4-BE49-F238E27FC236}">
              <a16:creationId xmlns:a16="http://schemas.microsoft.com/office/drawing/2014/main" id="{00000000-0008-0000-1400-000018E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295275</xdr:colOff>
      <xdr:row>25</xdr:row>
      <xdr:rowOff>104774</xdr:rowOff>
    </xdr:from>
    <xdr:to>
      <xdr:col>16</xdr:col>
      <xdr:colOff>657225</xdr:colOff>
      <xdr:row>44</xdr:row>
      <xdr:rowOff>57149</xdr:rowOff>
    </xdr:to>
    <xdr:graphicFrame macro="">
      <xdr:nvGraphicFramePr>
        <xdr:cNvPr id="62743" name="Chart 1">
          <a:extLst>
            <a:ext uri="{FF2B5EF4-FFF2-40B4-BE49-F238E27FC236}">
              <a16:creationId xmlns:a16="http://schemas.microsoft.com/office/drawing/2014/main" id="{00000000-0008-0000-1500-000017F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247650</xdr:colOff>
      <xdr:row>46</xdr:row>
      <xdr:rowOff>114300</xdr:rowOff>
    </xdr:from>
    <xdr:to>
      <xdr:col>16</xdr:col>
      <xdr:colOff>609600</xdr:colOff>
      <xdr:row>63</xdr:row>
      <xdr:rowOff>114300</xdr:rowOff>
    </xdr:to>
    <xdr:graphicFrame macro="">
      <xdr:nvGraphicFramePr>
        <xdr:cNvPr id="62744" name="Chart 1">
          <a:extLst>
            <a:ext uri="{FF2B5EF4-FFF2-40B4-BE49-F238E27FC236}">
              <a16:creationId xmlns:a16="http://schemas.microsoft.com/office/drawing/2014/main" id="{00000000-0008-0000-1500-000018F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171450</xdr:colOff>
      <xdr:row>28</xdr:row>
      <xdr:rowOff>190499</xdr:rowOff>
    </xdr:from>
    <xdr:to>
      <xdr:col>18</xdr:col>
      <xdr:colOff>190500</xdr:colOff>
      <xdr:row>47</xdr:row>
      <xdr:rowOff>19050</xdr:rowOff>
    </xdr:to>
    <xdr:graphicFrame macro="">
      <xdr:nvGraphicFramePr>
        <xdr:cNvPr id="65815" name="Chart 1">
          <a:extLst>
            <a:ext uri="{FF2B5EF4-FFF2-40B4-BE49-F238E27FC236}">
              <a16:creationId xmlns:a16="http://schemas.microsoft.com/office/drawing/2014/main" id="{00000000-0008-0000-1600-0000170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190500</xdr:colOff>
      <xdr:row>49</xdr:row>
      <xdr:rowOff>19050</xdr:rowOff>
    </xdr:from>
    <xdr:to>
      <xdr:col>18</xdr:col>
      <xdr:colOff>85725</xdr:colOff>
      <xdr:row>66</xdr:row>
      <xdr:rowOff>19050</xdr:rowOff>
    </xdr:to>
    <xdr:graphicFrame macro="">
      <xdr:nvGraphicFramePr>
        <xdr:cNvPr id="65816" name="Chart 1">
          <a:extLst>
            <a:ext uri="{FF2B5EF4-FFF2-40B4-BE49-F238E27FC236}">
              <a16:creationId xmlns:a16="http://schemas.microsoft.com/office/drawing/2014/main" id="{00000000-0008-0000-1600-0000180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38100</xdr:colOff>
      <xdr:row>25</xdr:row>
      <xdr:rowOff>85724</xdr:rowOff>
    </xdr:from>
    <xdr:to>
      <xdr:col>17</xdr:col>
      <xdr:colOff>28575</xdr:colOff>
      <xdr:row>43</xdr:row>
      <xdr:rowOff>133349</xdr:rowOff>
    </xdr:to>
    <xdr:graphicFrame macro="">
      <xdr:nvGraphicFramePr>
        <xdr:cNvPr id="68887" name="Chart 1">
          <a:extLst>
            <a:ext uri="{FF2B5EF4-FFF2-40B4-BE49-F238E27FC236}">
              <a16:creationId xmlns:a16="http://schemas.microsoft.com/office/drawing/2014/main" id="{00000000-0008-0000-1700-0000170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47625</xdr:colOff>
      <xdr:row>45</xdr:row>
      <xdr:rowOff>180975</xdr:rowOff>
    </xdr:from>
    <xdr:to>
      <xdr:col>17</xdr:col>
      <xdr:colOff>28575</xdr:colOff>
      <xdr:row>62</xdr:row>
      <xdr:rowOff>180975</xdr:rowOff>
    </xdr:to>
    <xdr:graphicFrame macro="">
      <xdr:nvGraphicFramePr>
        <xdr:cNvPr id="68888" name="Chart 1">
          <a:extLst>
            <a:ext uri="{FF2B5EF4-FFF2-40B4-BE49-F238E27FC236}">
              <a16:creationId xmlns:a16="http://schemas.microsoft.com/office/drawing/2014/main" id="{00000000-0008-0000-1700-0000180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104775</xdr:colOff>
      <xdr:row>28</xdr:row>
      <xdr:rowOff>133350</xdr:rowOff>
    </xdr:from>
    <xdr:to>
      <xdr:col>18</xdr:col>
      <xdr:colOff>209550</xdr:colOff>
      <xdr:row>46</xdr:row>
      <xdr:rowOff>95250</xdr:rowOff>
    </xdr:to>
    <xdr:graphicFrame macro="">
      <xdr:nvGraphicFramePr>
        <xdr:cNvPr id="71959" name="Chart 1">
          <a:extLst>
            <a:ext uri="{FF2B5EF4-FFF2-40B4-BE49-F238E27FC236}">
              <a16:creationId xmlns:a16="http://schemas.microsoft.com/office/drawing/2014/main" id="{00000000-0008-0000-1800-0000171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161925</xdr:colOff>
      <xdr:row>48</xdr:row>
      <xdr:rowOff>0</xdr:rowOff>
    </xdr:from>
    <xdr:to>
      <xdr:col>18</xdr:col>
      <xdr:colOff>209550</xdr:colOff>
      <xdr:row>65</xdr:row>
      <xdr:rowOff>0</xdr:rowOff>
    </xdr:to>
    <xdr:graphicFrame macro="">
      <xdr:nvGraphicFramePr>
        <xdr:cNvPr id="71960" name="Chart 1">
          <a:extLst>
            <a:ext uri="{FF2B5EF4-FFF2-40B4-BE49-F238E27FC236}">
              <a16:creationId xmlns:a16="http://schemas.microsoft.com/office/drawing/2014/main" id="{00000000-0008-0000-1800-0000181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23</xdr:row>
      <xdr:rowOff>152399</xdr:rowOff>
    </xdr:from>
    <xdr:to>
      <xdr:col>16</xdr:col>
      <xdr:colOff>342900</xdr:colOff>
      <xdr:row>42</xdr:row>
      <xdr:rowOff>28574</xdr:rowOff>
    </xdr:to>
    <xdr:graphicFrame macro="">
      <xdr:nvGraphicFramePr>
        <xdr:cNvPr id="75031" name="Chart 1">
          <a:extLst>
            <a:ext uri="{FF2B5EF4-FFF2-40B4-BE49-F238E27FC236}">
              <a16:creationId xmlns:a16="http://schemas.microsoft.com/office/drawing/2014/main" id="{00000000-0008-0000-1900-0000172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123825</xdr:colOff>
      <xdr:row>44</xdr:row>
      <xdr:rowOff>47625</xdr:rowOff>
    </xdr:from>
    <xdr:to>
      <xdr:col>16</xdr:col>
      <xdr:colOff>209550</xdr:colOff>
      <xdr:row>61</xdr:row>
      <xdr:rowOff>47625</xdr:rowOff>
    </xdr:to>
    <xdr:graphicFrame macro="">
      <xdr:nvGraphicFramePr>
        <xdr:cNvPr id="75032" name="Chart 1">
          <a:extLst>
            <a:ext uri="{FF2B5EF4-FFF2-40B4-BE49-F238E27FC236}">
              <a16:creationId xmlns:a16="http://schemas.microsoft.com/office/drawing/2014/main" id="{00000000-0008-0000-1900-0000182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114300</xdr:colOff>
      <xdr:row>27</xdr:row>
      <xdr:rowOff>38100</xdr:rowOff>
    </xdr:from>
    <xdr:to>
      <xdr:col>18</xdr:col>
      <xdr:colOff>9525</xdr:colOff>
      <xdr:row>45</xdr:row>
      <xdr:rowOff>142876</xdr:rowOff>
    </xdr:to>
    <xdr:graphicFrame macro="">
      <xdr:nvGraphicFramePr>
        <xdr:cNvPr id="78103" name="Chart 1">
          <a:extLst>
            <a:ext uri="{FF2B5EF4-FFF2-40B4-BE49-F238E27FC236}">
              <a16:creationId xmlns:a16="http://schemas.microsoft.com/office/drawing/2014/main" id="{00000000-0008-0000-1A00-0000173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123825</xdr:colOff>
      <xdr:row>47</xdr:row>
      <xdr:rowOff>9525</xdr:rowOff>
    </xdr:from>
    <xdr:to>
      <xdr:col>18</xdr:col>
      <xdr:colOff>0</xdr:colOff>
      <xdr:row>64</xdr:row>
      <xdr:rowOff>9525</xdr:rowOff>
    </xdr:to>
    <xdr:graphicFrame macro="">
      <xdr:nvGraphicFramePr>
        <xdr:cNvPr id="78104" name="Chart 1">
          <a:extLst>
            <a:ext uri="{FF2B5EF4-FFF2-40B4-BE49-F238E27FC236}">
              <a16:creationId xmlns:a16="http://schemas.microsoft.com/office/drawing/2014/main" id="{00000000-0008-0000-1A00-0000183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38100</xdr:colOff>
      <xdr:row>23</xdr:row>
      <xdr:rowOff>161924</xdr:rowOff>
    </xdr:from>
    <xdr:to>
      <xdr:col>16</xdr:col>
      <xdr:colOff>695325</xdr:colOff>
      <xdr:row>41</xdr:row>
      <xdr:rowOff>171449</xdr:rowOff>
    </xdr:to>
    <xdr:graphicFrame macro="">
      <xdr:nvGraphicFramePr>
        <xdr:cNvPr id="81175" name="Chart 1">
          <a:extLst>
            <a:ext uri="{FF2B5EF4-FFF2-40B4-BE49-F238E27FC236}">
              <a16:creationId xmlns:a16="http://schemas.microsoft.com/office/drawing/2014/main" id="{00000000-0008-0000-1B00-0000173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76200</xdr:colOff>
      <xdr:row>43</xdr:row>
      <xdr:rowOff>38100</xdr:rowOff>
    </xdr:from>
    <xdr:to>
      <xdr:col>16</xdr:col>
      <xdr:colOff>590550</xdr:colOff>
      <xdr:row>60</xdr:row>
      <xdr:rowOff>38100</xdr:rowOff>
    </xdr:to>
    <xdr:graphicFrame macro="">
      <xdr:nvGraphicFramePr>
        <xdr:cNvPr id="81176" name="Chart 1">
          <a:extLst>
            <a:ext uri="{FF2B5EF4-FFF2-40B4-BE49-F238E27FC236}">
              <a16:creationId xmlns:a16="http://schemas.microsoft.com/office/drawing/2014/main" id="{00000000-0008-0000-1B00-0000183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0</xdr:colOff>
      <xdr:row>25</xdr:row>
      <xdr:rowOff>66674</xdr:rowOff>
    </xdr:from>
    <xdr:to>
      <xdr:col>16</xdr:col>
      <xdr:colOff>438150</xdr:colOff>
      <xdr:row>42</xdr:row>
      <xdr:rowOff>68174</xdr:rowOff>
    </xdr:to>
    <xdr:graphicFrame macro="">
      <xdr:nvGraphicFramePr>
        <xdr:cNvPr id="2" name="Chart 15">
          <a:extLst>
            <a:ext uri="{FF2B5EF4-FFF2-40B4-BE49-F238E27FC236}">
              <a16:creationId xmlns:a16="http://schemas.microsoft.com/office/drawing/2014/main" id="{C9553DCD-A43F-41A6-9193-4A7D7B55307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0</xdr:colOff>
      <xdr:row>43</xdr:row>
      <xdr:rowOff>19050</xdr:rowOff>
    </xdr:from>
    <xdr:to>
      <xdr:col>16</xdr:col>
      <xdr:colOff>438150</xdr:colOff>
      <xdr:row>60</xdr:row>
      <xdr:rowOff>19050</xdr:rowOff>
    </xdr:to>
    <xdr:graphicFrame macro="">
      <xdr:nvGraphicFramePr>
        <xdr:cNvPr id="3" name="Chart 15">
          <a:extLst>
            <a:ext uri="{FF2B5EF4-FFF2-40B4-BE49-F238E27FC236}">
              <a16:creationId xmlns:a16="http://schemas.microsoft.com/office/drawing/2014/main" id="{87EA1821-DACF-496F-95F5-2B0C57D365C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342901</xdr:colOff>
      <xdr:row>27</xdr:row>
      <xdr:rowOff>104774</xdr:rowOff>
    </xdr:from>
    <xdr:to>
      <xdr:col>18</xdr:col>
      <xdr:colOff>19050</xdr:colOff>
      <xdr:row>45</xdr:row>
      <xdr:rowOff>123825</xdr:rowOff>
    </xdr:to>
    <xdr:graphicFrame macro="">
      <xdr:nvGraphicFramePr>
        <xdr:cNvPr id="84247" name="Chart 1">
          <a:extLst>
            <a:ext uri="{FF2B5EF4-FFF2-40B4-BE49-F238E27FC236}">
              <a16:creationId xmlns:a16="http://schemas.microsoft.com/office/drawing/2014/main" id="{00000000-0008-0000-1C00-0000174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285750</xdr:colOff>
      <xdr:row>48</xdr:row>
      <xdr:rowOff>190499</xdr:rowOff>
    </xdr:from>
    <xdr:to>
      <xdr:col>17</xdr:col>
      <xdr:colOff>704850</xdr:colOff>
      <xdr:row>70</xdr:row>
      <xdr:rowOff>9525</xdr:rowOff>
    </xdr:to>
    <xdr:graphicFrame macro="">
      <xdr:nvGraphicFramePr>
        <xdr:cNvPr id="84248" name="Chart 1">
          <a:extLst>
            <a:ext uri="{FF2B5EF4-FFF2-40B4-BE49-F238E27FC236}">
              <a16:creationId xmlns:a16="http://schemas.microsoft.com/office/drawing/2014/main" id="{00000000-0008-0000-1C00-0000184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304801</xdr:colOff>
      <xdr:row>25</xdr:row>
      <xdr:rowOff>114300</xdr:rowOff>
    </xdr:from>
    <xdr:to>
      <xdr:col>16</xdr:col>
      <xdr:colOff>514351</xdr:colOff>
      <xdr:row>44</xdr:row>
      <xdr:rowOff>38100</xdr:rowOff>
    </xdr:to>
    <xdr:graphicFrame macro="">
      <xdr:nvGraphicFramePr>
        <xdr:cNvPr id="87319" name="Chart 1">
          <a:extLst>
            <a:ext uri="{FF2B5EF4-FFF2-40B4-BE49-F238E27FC236}">
              <a16:creationId xmlns:a16="http://schemas.microsoft.com/office/drawing/2014/main" id="{00000000-0008-0000-1D00-0000175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266700</xdr:colOff>
      <xdr:row>46</xdr:row>
      <xdr:rowOff>47625</xdr:rowOff>
    </xdr:from>
    <xdr:to>
      <xdr:col>16</xdr:col>
      <xdr:colOff>504825</xdr:colOff>
      <xdr:row>63</xdr:row>
      <xdr:rowOff>47625</xdr:rowOff>
    </xdr:to>
    <xdr:graphicFrame macro="">
      <xdr:nvGraphicFramePr>
        <xdr:cNvPr id="87320" name="Chart 1">
          <a:extLst>
            <a:ext uri="{FF2B5EF4-FFF2-40B4-BE49-F238E27FC236}">
              <a16:creationId xmlns:a16="http://schemas.microsoft.com/office/drawing/2014/main" id="{00000000-0008-0000-1D00-00001855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247650</xdr:colOff>
      <xdr:row>27</xdr:row>
      <xdr:rowOff>180974</xdr:rowOff>
    </xdr:from>
    <xdr:to>
      <xdr:col>18</xdr:col>
      <xdr:colOff>133350</xdr:colOff>
      <xdr:row>47</xdr:row>
      <xdr:rowOff>133349</xdr:rowOff>
    </xdr:to>
    <xdr:graphicFrame macro="">
      <xdr:nvGraphicFramePr>
        <xdr:cNvPr id="90391" name="Chart 1">
          <a:extLst>
            <a:ext uri="{FF2B5EF4-FFF2-40B4-BE49-F238E27FC236}">
              <a16:creationId xmlns:a16="http://schemas.microsoft.com/office/drawing/2014/main" id="{00000000-0008-0000-1E00-0000176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142875</xdr:colOff>
      <xdr:row>49</xdr:row>
      <xdr:rowOff>47625</xdr:rowOff>
    </xdr:from>
    <xdr:to>
      <xdr:col>18</xdr:col>
      <xdr:colOff>28575</xdr:colOff>
      <xdr:row>66</xdr:row>
      <xdr:rowOff>47625</xdr:rowOff>
    </xdr:to>
    <xdr:graphicFrame macro="">
      <xdr:nvGraphicFramePr>
        <xdr:cNvPr id="90392" name="Chart 1">
          <a:extLst>
            <a:ext uri="{FF2B5EF4-FFF2-40B4-BE49-F238E27FC236}">
              <a16:creationId xmlns:a16="http://schemas.microsoft.com/office/drawing/2014/main" id="{00000000-0008-0000-1E00-00001861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219075</xdr:colOff>
      <xdr:row>24</xdr:row>
      <xdr:rowOff>171450</xdr:rowOff>
    </xdr:from>
    <xdr:to>
      <xdr:col>16</xdr:col>
      <xdr:colOff>342900</xdr:colOff>
      <xdr:row>41</xdr:row>
      <xdr:rowOff>171450</xdr:rowOff>
    </xdr:to>
    <xdr:graphicFrame macro="">
      <xdr:nvGraphicFramePr>
        <xdr:cNvPr id="93463" name="Chart 15">
          <a:extLst>
            <a:ext uri="{FF2B5EF4-FFF2-40B4-BE49-F238E27FC236}">
              <a16:creationId xmlns:a16="http://schemas.microsoft.com/office/drawing/2014/main" id="{00000000-0008-0000-1F00-0000176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152400</xdr:colOff>
      <xdr:row>44</xdr:row>
      <xdr:rowOff>152400</xdr:rowOff>
    </xdr:from>
    <xdr:to>
      <xdr:col>16</xdr:col>
      <xdr:colOff>276225</xdr:colOff>
      <xdr:row>61</xdr:row>
      <xdr:rowOff>152400</xdr:rowOff>
    </xdr:to>
    <xdr:graphicFrame macro="">
      <xdr:nvGraphicFramePr>
        <xdr:cNvPr id="93464" name="Chart 15">
          <a:extLst>
            <a:ext uri="{FF2B5EF4-FFF2-40B4-BE49-F238E27FC236}">
              <a16:creationId xmlns:a16="http://schemas.microsoft.com/office/drawing/2014/main" id="{00000000-0008-0000-1F00-0000186D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133350</xdr:colOff>
      <xdr:row>28</xdr:row>
      <xdr:rowOff>171449</xdr:rowOff>
    </xdr:from>
    <xdr:to>
      <xdr:col>18</xdr:col>
      <xdr:colOff>85725</xdr:colOff>
      <xdr:row>46</xdr:row>
      <xdr:rowOff>161924</xdr:rowOff>
    </xdr:to>
    <xdr:graphicFrame macro="">
      <xdr:nvGraphicFramePr>
        <xdr:cNvPr id="96535" name="Chart 1">
          <a:extLst>
            <a:ext uri="{FF2B5EF4-FFF2-40B4-BE49-F238E27FC236}">
              <a16:creationId xmlns:a16="http://schemas.microsoft.com/office/drawing/2014/main" id="{00000000-0008-0000-2000-0000177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190500</xdr:colOff>
      <xdr:row>48</xdr:row>
      <xdr:rowOff>85725</xdr:rowOff>
    </xdr:from>
    <xdr:to>
      <xdr:col>18</xdr:col>
      <xdr:colOff>104775</xdr:colOff>
      <xdr:row>65</xdr:row>
      <xdr:rowOff>85725</xdr:rowOff>
    </xdr:to>
    <xdr:graphicFrame macro="">
      <xdr:nvGraphicFramePr>
        <xdr:cNvPr id="96536" name="Chart 15">
          <a:extLst>
            <a:ext uri="{FF2B5EF4-FFF2-40B4-BE49-F238E27FC236}">
              <a16:creationId xmlns:a16="http://schemas.microsoft.com/office/drawing/2014/main" id="{00000000-0008-0000-2000-000018790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1009650</xdr:colOff>
      <xdr:row>77</xdr:row>
      <xdr:rowOff>9525</xdr:rowOff>
    </xdr:from>
    <xdr:to>
      <xdr:col>13</xdr:col>
      <xdr:colOff>609600</xdr:colOff>
      <xdr:row>96</xdr:row>
      <xdr:rowOff>57150</xdr:rowOff>
    </xdr:to>
    <xdr:graphicFrame macro="">
      <xdr:nvGraphicFramePr>
        <xdr:cNvPr id="4" name="4 Gráfico">
          <a:extLst>
            <a:ext uri="{FF2B5EF4-FFF2-40B4-BE49-F238E27FC236}">
              <a16:creationId xmlns:a16="http://schemas.microsoft.com/office/drawing/2014/main" id="{6E40EAD4-33A1-44F4-AA49-379C94FF10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1000125</xdr:colOff>
      <xdr:row>121</xdr:row>
      <xdr:rowOff>161924</xdr:rowOff>
    </xdr:from>
    <xdr:to>
      <xdr:col>13</xdr:col>
      <xdr:colOff>542925</xdr:colOff>
      <xdr:row>140</xdr:row>
      <xdr:rowOff>85725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5693F0FE-302F-4F03-89E4-B8EBDFCB2C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98</xdr:row>
      <xdr:rowOff>0</xdr:rowOff>
    </xdr:from>
    <xdr:to>
      <xdr:col>13</xdr:col>
      <xdr:colOff>638175</xdr:colOff>
      <xdr:row>116</xdr:row>
      <xdr:rowOff>114301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91CEF69E-298F-469C-884A-71EC363891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781050</xdr:colOff>
      <xdr:row>88</xdr:row>
      <xdr:rowOff>76201</xdr:rowOff>
    </xdr:from>
    <xdr:to>
      <xdr:col>12</xdr:col>
      <xdr:colOff>438150</xdr:colOff>
      <xdr:row>105</xdr:row>
      <xdr:rowOff>19050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2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790575</xdr:colOff>
      <xdr:row>106</xdr:row>
      <xdr:rowOff>95250</xdr:rowOff>
    </xdr:from>
    <xdr:to>
      <xdr:col>12</xdr:col>
      <xdr:colOff>447675</xdr:colOff>
      <xdr:row>123</xdr:row>
      <xdr:rowOff>9524</xdr:rowOff>
    </xdr:to>
    <xdr:graphicFrame macro="">
      <xdr:nvGraphicFramePr>
        <xdr:cNvPr id="3" name="4 Gráfico">
          <a:extLst>
            <a:ext uri="{FF2B5EF4-FFF2-40B4-BE49-F238E27FC236}">
              <a16:creationId xmlns:a16="http://schemas.microsoft.com/office/drawing/2014/main" id="{E5C64478-9043-44E5-BB8E-A7240A32BA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771525</xdr:colOff>
      <xdr:row>124</xdr:row>
      <xdr:rowOff>85725</xdr:rowOff>
    </xdr:from>
    <xdr:to>
      <xdr:col>12</xdr:col>
      <xdr:colOff>428625</xdr:colOff>
      <xdr:row>140</xdr:row>
      <xdr:rowOff>190499</xdr:rowOff>
    </xdr:to>
    <xdr:graphicFrame macro="">
      <xdr:nvGraphicFramePr>
        <xdr:cNvPr id="6" name="4 Gráfico">
          <a:extLst>
            <a:ext uri="{FF2B5EF4-FFF2-40B4-BE49-F238E27FC236}">
              <a16:creationId xmlns:a16="http://schemas.microsoft.com/office/drawing/2014/main" id="{BCBB9BDC-9E01-4D8F-B001-1AE67ED0A1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752475</xdr:colOff>
      <xdr:row>142</xdr:row>
      <xdr:rowOff>47625</xdr:rowOff>
    </xdr:from>
    <xdr:to>
      <xdr:col>12</xdr:col>
      <xdr:colOff>409575</xdr:colOff>
      <xdr:row>158</xdr:row>
      <xdr:rowOff>152399</xdr:rowOff>
    </xdr:to>
    <xdr:graphicFrame macro="">
      <xdr:nvGraphicFramePr>
        <xdr:cNvPr id="7" name="4 Gráfico">
          <a:extLst>
            <a:ext uri="{FF2B5EF4-FFF2-40B4-BE49-F238E27FC236}">
              <a16:creationId xmlns:a16="http://schemas.microsoft.com/office/drawing/2014/main" id="{57A097F4-761B-4FC6-B87F-5F262986D4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171450</xdr:colOff>
      <xdr:row>27</xdr:row>
      <xdr:rowOff>85725</xdr:rowOff>
    </xdr:from>
    <xdr:to>
      <xdr:col>15</xdr:col>
      <xdr:colOff>171450</xdr:colOff>
      <xdr:row>44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59668C-E3D0-4A48-A3C1-4E505E9C6C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171450</xdr:colOff>
      <xdr:row>45</xdr:row>
      <xdr:rowOff>76200</xdr:rowOff>
    </xdr:from>
    <xdr:to>
      <xdr:col>15</xdr:col>
      <xdr:colOff>171450</xdr:colOff>
      <xdr:row>62</xdr:row>
      <xdr:rowOff>76200</xdr:rowOff>
    </xdr:to>
    <xdr:graphicFrame macro="">
      <xdr:nvGraphicFramePr>
        <xdr:cNvPr id="3" name="Chart 15">
          <a:extLst>
            <a:ext uri="{FF2B5EF4-FFF2-40B4-BE49-F238E27FC236}">
              <a16:creationId xmlns:a16="http://schemas.microsoft.com/office/drawing/2014/main" id="{1AFF1F79-F652-4987-94B4-4797077B86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66675</xdr:colOff>
      <xdr:row>24</xdr:row>
      <xdr:rowOff>104775</xdr:rowOff>
    </xdr:from>
    <xdr:to>
      <xdr:col>16</xdr:col>
      <xdr:colOff>390525</xdr:colOff>
      <xdr:row>42</xdr:row>
      <xdr:rowOff>47625</xdr:rowOff>
    </xdr:to>
    <xdr:graphicFrame macro="">
      <xdr:nvGraphicFramePr>
        <xdr:cNvPr id="7447" name="Chart 1">
          <a:extLst>
            <a:ext uri="{FF2B5EF4-FFF2-40B4-BE49-F238E27FC236}">
              <a16:creationId xmlns:a16="http://schemas.microsoft.com/office/drawing/2014/main" id="{00000000-0008-0000-0300-0000171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66675</xdr:colOff>
      <xdr:row>43</xdr:row>
      <xdr:rowOff>38100</xdr:rowOff>
    </xdr:from>
    <xdr:to>
      <xdr:col>16</xdr:col>
      <xdr:colOff>381000</xdr:colOff>
      <xdr:row>60</xdr:row>
      <xdr:rowOff>38100</xdr:rowOff>
    </xdr:to>
    <xdr:graphicFrame macro="">
      <xdr:nvGraphicFramePr>
        <xdr:cNvPr id="7448" name="Chart 15">
          <a:extLst>
            <a:ext uri="{FF2B5EF4-FFF2-40B4-BE49-F238E27FC236}">
              <a16:creationId xmlns:a16="http://schemas.microsoft.com/office/drawing/2014/main" id="{00000000-0008-0000-0300-0000181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133350</xdr:colOff>
      <xdr:row>25</xdr:row>
      <xdr:rowOff>114300</xdr:rowOff>
    </xdr:from>
    <xdr:to>
      <xdr:col>16</xdr:col>
      <xdr:colOff>419100</xdr:colOff>
      <xdr:row>42</xdr:row>
      <xdr:rowOff>114300</xdr:rowOff>
    </xdr:to>
    <xdr:graphicFrame macro="">
      <xdr:nvGraphicFramePr>
        <xdr:cNvPr id="10519" name="Chart 1">
          <a:extLst>
            <a:ext uri="{FF2B5EF4-FFF2-40B4-BE49-F238E27FC236}">
              <a16:creationId xmlns:a16="http://schemas.microsoft.com/office/drawing/2014/main" id="{00000000-0008-0000-0400-0000172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133350</xdr:colOff>
      <xdr:row>43</xdr:row>
      <xdr:rowOff>66675</xdr:rowOff>
    </xdr:from>
    <xdr:to>
      <xdr:col>16</xdr:col>
      <xdr:colOff>438150</xdr:colOff>
      <xdr:row>61</xdr:row>
      <xdr:rowOff>28575</xdr:rowOff>
    </xdr:to>
    <xdr:graphicFrame macro="">
      <xdr:nvGraphicFramePr>
        <xdr:cNvPr id="10520" name="Chart 15">
          <a:extLst>
            <a:ext uri="{FF2B5EF4-FFF2-40B4-BE49-F238E27FC236}">
              <a16:creationId xmlns:a16="http://schemas.microsoft.com/office/drawing/2014/main" id="{00000000-0008-0000-0400-0000182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190500</xdr:colOff>
      <xdr:row>25</xdr:row>
      <xdr:rowOff>76200</xdr:rowOff>
    </xdr:from>
    <xdr:to>
      <xdr:col>16</xdr:col>
      <xdr:colOff>561975</xdr:colOff>
      <xdr:row>42</xdr:row>
      <xdr:rowOff>76200</xdr:rowOff>
    </xdr:to>
    <xdr:graphicFrame macro="">
      <xdr:nvGraphicFramePr>
        <xdr:cNvPr id="13591" name="Chart 1">
          <a:extLst>
            <a:ext uri="{FF2B5EF4-FFF2-40B4-BE49-F238E27FC236}">
              <a16:creationId xmlns:a16="http://schemas.microsoft.com/office/drawing/2014/main" id="{00000000-0008-0000-0500-0000173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200025</xdr:colOff>
      <xdr:row>43</xdr:row>
      <xdr:rowOff>28575</xdr:rowOff>
    </xdr:from>
    <xdr:to>
      <xdr:col>16</xdr:col>
      <xdr:colOff>571500</xdr:colOff>
      <xdr:row>60</xdr:row>
      <xdr:rowOff>28575</xdr:rowOff>
    </xdr:to>
    <xdr:graphicFrame macro="">
      <xdr:nvGraphicFramePr>
        <xdr:cNvPr id="13592" name="Chart 15">
          <a:extLst>
            <a:ext uri="{FF2B5EF4-FFF2-40B4-BE49-F238E27FC236}">
              <a16:creationId xmlns:a16="http://schemas.microsoft.com/office/drawing/2014/main" id="{00000000-0008-0000-0500-0000183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47625</xdr:colOff>
      <xdr:row>25</xdr:row>
      <xdr:rowOff>133350</xdr:rowOff>
    </xdr:from>
    <xdr:to>
      <xdr:col>16</xdr:col>
      <xdr:colOff>523875</xdr:colOff>
      <xdr:row>42</xdr:row>
      <xdr:rowOff>133350</xdr:rowOff>
    </xdr:to>
    <xdr:graphicFrame macro="">
      <xdr:nvGraphicFramePr>
        <xdr:cNvPr id="16663" name="Chart 1">
          <a:extLst>
            <a:ext uri="{FF2B5EF4-FFF2-40B4-BE49-F238E27FC236}">
              <a16:creationId xmlns:a16="http://schemas.microsoft.com/office/drawing/2014/main" id="{00000000-0008-0000-0600-0000174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38100</xdr:colOff>
      <xdr:row>43</xdr:row>
      <xdr:rowOff>66675</xdr:rowOff>
    </xdr:from>
    <xdr:to>
      <xdr:col>16</xdr:col>
      <xdr:colOff>590550</xdr:colOff>
      <xdr:row>62</xdr:row>
      <xdr:rowOff>47625</xdr:rowOff>
    </xdr:to>
    <xdr:graphicFrame macro="">
      <xdr:nvGraphicFramePr>
        <xdr:cNvPr id="16664" name="Chart 15">
          <a:extLst>
            <a:ext uri="{FF2B5EF4-FFF2-40B4-BE49-F238E27FC236}">
              <a16:creationId xmlns:a16="http://schemas.microsoft.com/office/drawing/2014/main" id="{00000000-0008-0000-0600-0000184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142875</xdr:colOff>
      <xdr:row>25</xdr:row>
      <xdr:rowOff>76200</xdr:rowOff>
    </xdr:from>
    <xdr:to>
      <xdr:col>16</xdr:col>
      <xdr:colOff>361950</xdr:colOff>
      <xdr:row>43</xdr:row>
      <xdr:rowOff>38100</xdr:rowOff>
    </xdr:to>
    <xdr:graphicFrame macro="">
      <xdr:nvGraphicFramePr>
        <xdr:cNvPr id="19735" name="Chart 1">
          <a:extLst>
            <a:ext uri="{FF2B5EF4-FFF2-40B4-BE49-F238E27FC236}">
              <a16:creationId xmlns:a16="http://schemas.microsoft.com/office/drawing/2014/main" id="{00000000-0008-0000-0700-0000174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180975</xdr:colOff>
      <xdr:row>44</xdr:row>
      <xdr:rowOff>133350</xdr:rowOff>
    </xdr:from>
    <xdr:to>
      <xdr:col>16</xdr:col>
      <xdr:colOff>381000</xdr:colOff>
      <xdr:row>61</xdr:row>
      <xdr:rowOff>133350</xdr:rowOff>
    </xdr:to>
    <xdr:graphicFrame macro="">
      <xdr:nvGraphicFramePr>
        <xdr:cNvPr id="19736" name="Chart 15">
          <a:extLst>
            <a:ext uri="{FF2B5EF4-FFF2-40B4-BE49-F238E27FC236}">
              <a16:creationId xmlns:a16="http://schemas.microsoft.com/office/drawing/2014/main" id="{00000000-0008-0000-0700-0000184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Servicio%20de%20Salud%20Laboral\SSL%20-%20SALUD%20LABORAL\ESTADISTICA\2023\2023%20DATOS%20hasta%2031%20de%20Diciembre%20a%201%20de%20Febrero\2023.xlsx" TargetMode="External"/><Relationship Id="rId1" Type="http://schemas.openxmlformats.org/officeDocument/2006/relationships/externalLinkPath" Target="/Servicio%20de%20Salud%20Laboral/SSL%20-%20SALUD%20LABORAL/ESTADISTICA/2023/2023%20DATOS%20hasta%2031%20de%20Diciembre%20a%201%20de%20Febrero/2023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Servicio%20de%20Salud%20Laboral\ESTADISTICA\2023\AFILIADOS%20MITES%202023\Afiliados_BALEARES_Actividades_04-2023.xlsx" TargetMode="External"/><Relationship Id="rId1" Type="http://schemas.openxmlformats.org/officeDocument/2006/relationships/externalLinkPath" Target="/Servicio%20de%20Salud%20Laboral/ESTADISTICA/2023/AFILIADOS%20MITES%202023/Afiliados_BALEARES_Actividades_04-202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5-2022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5-202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6-2022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6-202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7-202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8-2022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10-2022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11-2022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12-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2022%20DATOS%20hasta%2031%20DICIEMBRE%20%20a%201%20febrero%20%202023(prov)/variacion%202012-22%20hasta%2031%20diciembre%202022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AFILIADOS%20MITES%20IBESTAT%20BALEARES\2019\Afiliados_BALEARES_Actividades_2019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1-2021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2-2021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3-2021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4-202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5-2021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6-2021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7-2021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8-2021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9-202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1-2022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0-2021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1-2021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2-2021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1-2023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2-2023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3-2023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4-2023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5-2023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6-2023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7-2023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Servicio%20de%20Salud%20Laboral\ESTADISTICA\2023\AFILIADOS%20MITES%202023\Afiliados_BALEARES_Actividades_01-2023.xlsx" TargetMode="External"/><Relationship Id="rId1" Type="http://schemas.openxmlformats.org/officeDocument/2006/relationships/externalLinkPath" Target="/Servicio%20de%20Salud%20Laboral/ESTADISTICA/2023/AFILIADOS%20MITES%202023/Afiliados_BALEARES_Actividades_01-2023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8-2023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09-2023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0-2023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1-2023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AFILIADOS%20MITES%20BALEARES/Afiliados_BALEARES_Actividades_12-2023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17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18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19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92511\Documents\plantillas\plantilla%2020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OBSERVATORI/PLANTILLAS%20JULIO%202021/plantilla%202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2-2022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OBSERVATORI/PLANTILLAS%20AGOSTO%202021/plantilla%2021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OBSERVATORI/plantilla%2021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7-2023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8-2023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9-2023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10-2023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11-2023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12-2023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OBSERVATORI/PLANTILLAS%20JULIO%202021/plantilla%2022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%20media%20202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2-2023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1/OBSERVATORI/plantilla%202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3-202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3/AFILIADOS%20MITES%202023/Afiliados_BALEARES_Actividades_03-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cio%20de%20Salud%20Laboral/ESTADISTICA/2022/AFILIADOS%20MITES%20BALEARES%202022/Afiliados_BALEARES_Actividades_04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3"/>
      <sheetName val="COVID19"/>
      <sheetName val="AL"/>
      <sheetName val="RE"/>
      <sheetName val="PL"/>
      <sheetName val="II"/>
      <sheetName val="RH"/>
      <sheetName val="TRA"/>
      <sheetName val="CI"/>
      <sheetName val="AU"/>
      <sheetName val="AT"/>
      <sheetName val="AT+AU"/>
      <sheetName val="total"/>
      <sheetName val="sinautonomos"/>
      <sheetName val="general"/>
      <sheetName val="2023"/>
      <sheetName val="INFORMACIO"/>
    </sheetNames>
    <sheetDataSet>
      <sheetData sheetId="0"/>
      <sheetData sheetId="1"/>
      <sheetData sheetId="2"/>
      <sheetData sheetId="3"/>
      <sheetData sheetId="4"/>
      <sheetData sheetId="5">
        <row r="2">
          <cell r="DV2">
            <v>1</v>
          </cell>
        </row>
      </sheetData>
      <sheetData sheetId="6"/>
      <sheetData sheetId="7">
        <row r="2">
          <cell r="DV2">
            <v>1</v>
          </cell>
        </row>
      </sheetData>
      <sheetData sheetId="8">
        <row r="2">
          <cell r="DV2">
            <v>2</v>
          </cell>
        </row>
      </sheetData>
      <sheetData sheetId="9"/>
      <sheetData sheetId="10">
        <row r="2">
          <cell r="CP2">
            <v>1</v>
          </cell>
        </row>
      </sheetData>
      <sheetData sheetId="11"/>
      <sheetData sheetId="12">
        <row r="2">
          <cell r="R2">
            <v>1</v>
          </cell>
        </row>
      </sheetData>
      <sheetData sheetId="13">
        <row r="2">
          <cell r="DV2"/>
        </row>
        <row r="3">
          <cell r="DV3"/>
        </row>
        <row r="4">
          <cell r="DV4"/>
        </row>
        <row r="5">
          <cell r="DV5"/>
        </row>
        <row r="6">
          <cell r="DV6"/>
        </row>
        <row r="7">
          <cell r="DV7"/>
        </row>
        <row r="8">
          <cell r="DV8"/>
        </row>
        <row r="9">
          <cell r="DV9"/>
        </row>
        <row r="10">
          <cell r="DV10"/>
        </row>
        <row r="11">
          <cell r="DV11"/>
        </row>
        <row r="12">
          <cell r="DV12"/>
        </row>
        <row r="13">
          <cell r="DV13"/>
        </row>
        <row r="14">
          <cell r="DV14"/>
        </row>
        <row r="15">
          <cell r="DV15"/>
        </row>
        <row r="16">
          <cell r="DV16"/>
        </row>
        <row r="17">
          <cell r="DV17"/>
        </row>
        <row r="18">
          <cell r="DV18"/>
        </row>
        <row r="19">
          <cell r="DV19"/>
        </row>
        <row r="20">
          <cell r="DV20"/>
        </row>
        <row r="21">
          <cell r="DV21"/>
        </row>
        <row r="22">
          <cell r="DV22"/>
        </row>
        <row r="23">
          <cell r="DV23"/>
        </row>
        <row r="24">
          <cell r="DV24"/>
        </row>
        <row r="25">
          <cell r="DV25"/>
        </row>
        <row r="26">
          <cell r="DV26"/>
        </row>
        <row r="27">
          <cell r="DV27"/>
        </row>
        <row r="28">
          <cell r="DV28"/>
        </row>
        <row r="29">
          <cell r="DV29"/>
        </row>
        <row r="30">
          <cell r="DV30"/>
        </row>
        <row r="31">
          <cell r="DV31"/>
        </row>
        <row r="32">
          <cell r="DV32"/>
        </row>
        <row r="33">
          <cell r="DV33"/>
        </row>
        <row r="34">
          <cell r="DV34"/>
        </row>
        <row r="35">
          <cell r="DV35"/>
        </row>
        <row r="36">
          <cell r="DV36"/>
        </row>
        <row r="37">
          <cell r="DV37"/>
        </row>
        <row r="38">
          <cell r="DV38"/>
        </row>
        <row r="39">
          <cell r="DV39"/>
        </row>
        <row r="40">
          <cell r="DV40"/>
        </row>
        <row r="41">
          <cell r="DV41"/>
        </row>
        <row r="42">
          <cell r="DV42"/>
        </row>
        <row r="43">
          <cell r="DV43"/>
        </row>
        <row r="44">
          <cell r="DV44"/>
        </row>
        <row r="45">
          <cell r="DV45"/>
        </row>
        <row r="46">
          <cell r="DV46"/>
        </row>
        <row r="47">
          <cell r="DV47"/>
        </row>
        <row r="48">
          <cell r="DV48"/>
        </row>
        <row r="49">
          <cell r="DV49"/>
        </row>
        <row r="50">
          <cell r="DV50"/>
        </row>
        <row r="51">
          <cell r="DV51"/>
        </row>
        <row r="52">
          <cell r="DV52"/>
        </row>
        <row r="53">
          <cell r="DV53"/>
        </row>
        <row r="54">
          <cell r="DV54"/>
        </row>
        <row r="55">
          <cell r="DV55"/>
        </row>
        <row r="56">
          <cell r="DV56"/>
        </row>
        <row r="57">
          <cell r="DV57"/>
        </row>
        <row r="58">
          <cell r="DV58"/>
        </row>
        <row r="59">
          <cell r="DV59"/>
        </row>
        <row r="60">
          <cell r="DV60"/>
        </row>
        <row r="61">
          <cell r="DV61"/>
        </row>
        <row r="62">
          <cell r="DV62"/>
        </row>
        <row r="63">
          <cell r="DV63"/>
        </row>
        <row r="64">
          <cell r="DV64"/>
        </row>
        <row r="65">
          <cell r="DV65"/>
        </row>
        <row r="66">
          <cell r="DV66"/>
        </row>
        <row r="67">
          <cell r="DV67"/>
        </row>
        <row r="68">
          <cell r="DV68"/>
        </row>
        <row r="69">
          <cell r="DV69"/>
        </row>
        <row r="70">
          <cell r="DV70"/>
        </row>
        <row r="71">
          <cell r="DV71"/>
        </row>
        <row r="72">
          <cell r="DV72"/>
        </row>
        <row r="73">
          <cell r="DV73"/>
        </row>
        <row r="74">
          <cell r="DV74"/>
        </row>
        <row r="75">
          <cell r="DV75"/>
        </row>
        <row r="76">
          <cell r="DV76"/>
        </row>
        <row r="77">
          <cell r="DV77"/>
        </row>
        <row r="78">
          <cell r="DV78"/>
        </row>
        <row r="79">
          <cell r="DV79"/>
        </row>
        <row r="80">
          <cell r="DV80"/>
        </row>
        <row r="81">
          <cell r="DV81"/>
        </row>
        <row r="82">
          <cell r="DV82"/>
        </row>
        <row r="83">
          <cell r="DV83"/>
        </row>
        <row r="84">
          <cell r="DV84"/>
        </row>
        <row r="85">
          <cell r="DV85"/>
        </row>
        <row r="86">
          <cell r="DV86"/>
        </row>
        <row r="87">
          <cell r="DV87"/>
        </row>
        <row r="88">
          <cell r="DV88"/>
        </row>
        <row r="89">
          <cell r="DV89"/>
        </row>
        <row r="90">
          <cell r="DV90"/>
        </row>
        <row r="91">
          <cell r="DV91"/>
        </row>
        <row r="92">
          <cell r="DV92"/>
        </row>
        <row r="93">
          <cell r="DV93"/>
        </row>
        <row r="94">
          <cell r="DV94"/>
        </row>
        <row r="95">
          <cell r="DV95"/>
        </row>
        <row r="96">
          <cell r="DV96"/>
        </row>
        <row r="97">
          <cell r="DV97"/>
        </row>
        <row r="98">
          <cell r="DV98"/>
        </row>
        <row r="99">
          <cell r="DV99"/>
        </row>
        <row r="100">
          <cell r="DV100"/>
        </row>
        <row r="101">
          <cell r="DV101"/>
        </row>
        <row r="102">
          <cell r="DV102"/>
        </row>
        <row r="103">
          <cell r="DV103"/>
        </row>
        <row r="104">
          <cell r="DV104"/>
        </row>
        <row r="105">
          <cell r="DV105"/>
        </row>
        <row r="106">
          <cell r="DV106"/>
        </row>
        <row r="107">
          <cell r="DV107"/>
        </row>
        <row r="108">
          <cell r="DV108"/>
        </row>
        <row r="109">
          <cell r="DV109"/>
        </row>
        <row r="110">
          <cell r="DV110"/>
        </row>
        <row r="111">
          <cell r="DV111"/>
        </row>
        <row r="112">
          <cell r="DV112"/>
        </row>
        <row r="113">
          <cell r="DV113"/>
        </row>
        <row r="114">
          <cell r="DV114"/>
        </row>
        <row r="115">
          <cell r="DV115"/>
        </row>
        <row r="116">
          <cell r="DV116"/>
        </row>
        <row r="117">
          <cell r="DV117"/>
        </row>
        <row r="118">
          <cell r="DV118"/>
        </row>
        <row r="119">
          <cell r="DV119"/>
        </row>
        <row r="120">
          <cell r="DV120"/>
        </row>
        <row r="121">
          <cell r="DV121"/>
        </row>
        <row r="122">
          <cell r="DV122"/>
        </row>
        <row r="123">
          <cell r="DV123"/>
        </row>
        <row r="124">
          <cell r="DV124"/>
        </row>
        <row r="125">
          <cell r="DV125"/>
        </row>
        <row r="126">
          <cell r="DV126"/>
        </row>
        <row r="127">
          <cell r="DV127"/>
        </row>
        <row r="128">
          <cell r="DV128"/>
        </row>
        <row r="129">
          <cell r="DV129"/>
        </row>
        <row r="130">
          <cell r="DV130"/>
        </row>
        <row r="131">
          <cell r="DV131"/>
        </row>
        <row r="132">
          <cell r="DV132"/>
        </row>
        <row r="133">
          <cell r="DV133"/>
        </row>
        <row r="134">
          <cell r="DV134"/>
        </row>
        <row r="135">
          <cell r="DV135"/>
        </row>
        <row r="136">
          <cell r="DV136"/>
        </row>
        <row r="137">
          <cell r="DV137"/>
        </row>
        <row r="138">
          <cell r="DV138"/>
        </row>
        <row r="139">
          <cell r="DV139"/>
        </row>
        <row r="140">
          <cell r="DV140"/>
        </row>
        <row r="141">
          <cell r="DV141"/>
        </row>
        <row r="142">
          <cell r="DV142"/>
        </row>
        <row r="143">
          <cell r="DV143"/>
        </row>
        <row r="144">
          <cell r="DV144"/>
        </row>
        <row r="145">
          <cell r="DV145"/>
        </row>
        <row r="146">
          <cell r="DV146"/>
        </row>
        <row r="147">
          <cell r="DV147"/>
        </row>
        <row r="148">
          <cell r="DV148"/>
        </row>
        <row r="149">
          <cell r="DV149"/>
        </row>
        <row r="150">
          <cell r="DV150"/>
        </row>
        <row r="151">
          <cell r="DV151"/>
        </row>
        <row r="152">
          <cell r="DV152"/>
        </row>
        <row r="153">
          <cell r="DV153"/>
        </row>
        <row r="154">
          <cell r="DV154"/>
        </row>
        <row r="155">
          <cell r="DV155"/>
        </row>
        <row r="156">
          <cell r="DV156"/>
        </row>
        <row r="157">
          <cell r="DV157"/>
        </row>
        <row r="158">
          <cell r="DV158"/>
        </row>
        <row r="159">
          <cell r="DV159"/>
        </row>
        <row r="160">
          <cell r="DV160"/>
        </row>
        <row r="161">
          <cell r="DV161"/>
        </row>
        <row r="162">
          <cell r="DV162"/>
        </row>
        <row r="163">
          <cell r="DV163"/>
        </row>
        <row r="164">
          <cell r="DV164"/>
        </row>
        <row r="165">
          <cell r="DV165"/>
        </row>
        <row r="166">
          <cell r="DV166"/>
        </row>
        <row r="167">
          <cell r="DV167"/>
        </row>
        <row r="168">
          <cell r="DV168"/>
        </row>
        <row r="169">
          <cell r="DV169"/>
        </row>
        <row r="170">
          <cell r="DV170"/>
        </row>
        <row r="171">
          <cell r="DV171"/>
        </row>
        <row r="172">
          <cell r="DV172"/>
        </row>
        <row r="173">
          <cell r="DV173"/>
        </row>
        <row r="174">
          <cell r="DV174"/>
        </row>
        <row r="175">
          <cell r="DV175"/>
        </row>
        <row r="176">
          <cell r="DV176"/>
        </row>
        <row r="177">
          <cell r="DV177"/>
        </row>
        <row r="178">
          <cell r="DV178"/>
        </row>
        <row r="179">
          <cell r="DV179"/>
        </row>
        <row r="180">
          <cell r="DV180"/>
        </row>
        <row r="181">
          <cell r="DV181"/>
        </row>
        <row r="182">
          <cell r="DV182"/>
        </row>
        <row r="183">
          <cell r="DV183"/>
        </row>
        <row r="184">
          <cell r="DV184"/>
        </row>
        <row r="185">
          <cell r="DV185"/>
        </row>
        <row r="186">
          <cell r="DV186"/>
        </row>
        <row r="187">
          <cell r="DV187"/>
        </row>
        <row r="188">
          <cell r="DV188"/>
        </row>
        <row r="189">
          <cell r="DV189"/>
        </row>
        <row r="190">
          <cell r="DV190"/>
        </row>
        <row r="191">
          <cell r="DV191"/>
        </row>
        <row r="192">
          <cell r="DV192"/>
        </row>
        <row r="193">
          <cell r="DV193"/>
        </row>
        <row r="194">
          <cell r="DV194"/>
        </row>
        <row r="195">
          <cell r="DV195"/>
        </row>
        <row r="196">
          <cell r="DV196"/>
        </row>
        <row r="197">
          <cell r="DV197"/>
        </row>
        <row r="198">
          <cell r="DV198"/>
        </row>
        <row r="199">
          <cell r="DV199"/>
        </row>
        <row r="200">
          <cell r="DV200"/>
        </row>
        <row r="201">
          <cell r="DV201"/>
        </row>
        <row r="202">
          <cell r="DV202"/>
        </row>
        <row r="203">
          <cell r="DV203"/>
        </row>
        <row r="204">
          <cell r="DV204"/>
        </row>
        <row r="205">
          <cell r="DV205"/>
        </row>
        <row r="206">
          <cell r="DV206"/>
        </row>
        <row r="207">
          <cell r="DV207"/>
        </row>
        <row r="208">
          <cell r="DV208"/>
        </row>
        <row r="209">
          <cell r="DV209"/>
        </row>
        <row r="210">
          <cell r="DV210"/>
        </row>
        <row r="211">
          <cell r="DV211"/>
        </row>
        <row r="212">
          <cell r="DV212"/>
        </row>
        <row r="213">
          <cell r="DV213"/>
        </row>
        <row r="214">
          <cell r="DV214"/>
        </row>
        <row r="215">
          <cell r="DV215"/>
        </row>
        <row r="216">
          <cell r="DV216"/>
        </row>
        <row r="217">
          <cell r="DV217"/>
        </row>
        <row r="218">
          <cell r="DV218"/>
        </row>
        <row r="219">
          <cell r="DV219"/>
        </row>
        <row r="220">
          <cell r="DV220"/>
        </row>
        <row r="221">
          <cell r="DV221"/>
        </row>
        <row r="222">
          <cell r="DV222"/>
        </row>
        <row r="223">
          <cell r="DV223"/>
        </row>
        <row r="224">
          <cell r="DV224"/>
        </row>
        <row r="225">
          <cell r="DV225"/>
        </row>
        <row r="226">
          <cell r="DV226"/>
        </row>
        <row r="227">
          <cell r="DV227"/>
        </row>
        <row r="228">
          <cell r="DV228"/>
        </row>
        <row r="229">
          <cell r="DV229"/>
        </row>
        <row r="230">
          <cell r="DV230"/>
        </row>
        <row r="231">
          <cell r="DV231"/>
        </row>
        <row r="232">
          <cell r="DV232"/>
        </row>
        <row r="233">
          <cell r="DV233"/>
        </row>
        <row r="234">
          <cell r="DV234"/>
        </row>
        <row r="235">
          <cell r="DV235"/>
        </row>
        <row r="236">
          <cell r="DV236"/>
        </row>
        <row r="237">
          <cell r="DV237"/>
        </row>
        <row r="238">
          <cell r="DV238"/>
        </row>
        <row r="239">
          <cell r="DV239"/>
        </row>
        <row r="240">
          <cell r="DV240"/>
        </row>
        <row r="241">
          <cell r="DV241"/>
        </row>
        <row r="242">
          <cell r="DV242"/>
        </row>
        <row r="243">
          <cell r="DV243"/>
        </row>
        <row r="244">
          <cell r="DV244"/>
        </row>
        <row r="245">
          <cell r="DV245"/>
        </row>
        <row r="246">
          <cell r="DV246"/>
        </row>
        <row r="247">
          <cell r="DV247"/>
        </row>
        <row r="248">
          <cell r="DV248"/>
        </row>
        <row r="249">
          <cell r="DV249"/>
        </row>
        <row r="250">
          <cell r="DV250"/>
        </row>
        <row r="251">
          <cell r="DV251"/>
        </row>
        <row r="252">
          <cell r="DV252"/>
        </row>
        <row r="253">
          <cell r="DV253"/>
        </row>
        <row r="254">
          <cell r="DV254"/>
        </row>
        <row r="255">
          <cell r="DV255"/>
        </row>
        <row r="256">
          <cell r="DV256"/>
        </row>
        <row r="257">
          <cell r="DV257"/>
        </row>
        <row r="258">
          <cell r="DV258"/>
        </row>
        <row r="259">
          <cell r="DV259"/>
        </row>
        <row r="260">
          <cell r="DV260"/>
        </row>
        <row r="261">
          <cell r="DV261"/>
        </row>
        <row r="262">
          <cell r="DV262"/>
        </row>
        <row r="263">
          <cell r="DV263"/>
        </row>
        <row r="264">
          <cell r="DV264"/>
        </row>
        <row r="265">
          <cell r="DV265"/>
        </row>
        <row r="266">
          <cell r="DV266"/>
        </row>
        <row r="267">
          <cell r="DV267"/>
        </row>
        <row r="268">
          <cell r="DV268"/>
        </row>
        <row r="269">
          <cell r="DV269"/>
        </row>
        <row r="270">
          <cell r="DV270"/>
        </row>
        <row r="271">
          <cell r="DV271"/>
        </row>
        <row r="272">
          <cell r="DV272"/>
        </row>
        <row r="273">
          <cell r="DV273"/>
        </row>
        <row r="274">
          <cell r="DV274"/>
        </row>
        <row r="275">
          <cell r="DV275"/>
        </row>
        <row r="276">
          <cell r="DV276"/>
        </row>
        <row r="277">
          <cell r="DV277"/>
        </row>
        <row r="278">
          <cell r="DV278"/>
        </row>
        <row r="279">
          <cell r="DV279"/>
        </row>
        <row r="280">
          <cell r="DV280"/>
        </row>
        <row r="281">
          <cell r="DV281"/>
        </row>
        <row r="282">
          <cell r="DV282"/>
        </row>
        <row r="283">
          <cell r="DV283"/>
        </row>
        <row r="284">
          <cell r="DV284"/>
        </row>
        <row r="285">
          <cell r="DV285"/>
        </row>
        <row r="286">
          <cell r="DV286"/>
        </row>
        <row r="287">
          <cell r="DV287"/>
        </row>
        <row r="288">
          <cell r="DV288"/>
        </row>
        <row r="289">
          <cell r="DV289"/>
        </row>
        <row r="290">
          <cell r="DV290"/>
        </row>
        <row r="291">
          <cell r="DV291"/>
        </row>
        <row r="292">
          <cell r="DV292"/>
        </row>
        <row r="293">
          <cell r="DV293"/>
        </row>
        <row r="294">
          <cell r="DV294"/>
        </row>
        <row r="295">
          <cell r="DV295"/>
        </row>
        <row r="296">
          <cell r="DV296"/>
        </row>
        <row r="297">
          <cell r="DV297"/>
        </row>
        <row r="298">
          <cell r="DV298"/>
        </row>
        <row r="299">
          <cell r="DV299"/>
        </row>
        <row r="300">
          <cell r="DV300"/>
        </row>
        <row r="301">
          <cell r="DV301"/>
        </row>
        <row r="302">
          <cell r="DV302"/>
        </row>
        <row r="303">
          <cell r="DV303"/>
        </row>
        <row r="304">
          <cell r="DV304"/>
        </row>
        <row r="305">
          <cell r="DV305"/>
        </row>
        <row r="306">
          <cell r="DV306"/>
        </row>
        <row r="307">
          <cell r="DV307"/>
        </row>
        <row r="308">
          <cell r="DV308"/>
        </row>
        <row r="309">
          <cell r="DV309"/>
        </row>
        <row r="310">
          <cell r="DV310"/>
        </row>
        <row r="311">
          <cell r="DV311"/>
        </row>
        <row r="312">
          <cell r="DV312"/>
        </row>
        <row r="313">
          <cell r="DV313"/>
        </row>
        <row r="314">
          <cell r="DV314"/>
        </row>
        <row r="315">
          <cell r="DV315"/>
        </row>
        <row r="316">
          <cell r="DV316"/>
        </row>
        <row r="317">
          <cell r="DV317"/>
        </row>
        <row r="318">
          <cell r="DV318"/>
        </row>
        <row r="319">
          <cell r="DV319"/>
        </row>
        <row r="320">
          <cell r="DV320"/>
        </row>
        <row r="321">
          <cell r="DV321"/>
        </row>
        <row r="322">
          <cell r="DV322"/>
        </row>
        <row r="323">
          <cell r="DV323"/>
        </row>
        <row r="324">
          <cell r="DV324"/>
        </row>
        <row r="325">
          <cell r="DV325"/>
        </row>
        <row r="326">
          <cell r="DV326"/>
        </row>
        <row r="327">
          <cell r="DV327"/>
        </row>
        <row r="328">
          <cell r="DV328"/>
        </row>
        <row r="329">
          <cell r="DV329"/>
        </row>
        <row r="330">
          <cell r="DV330"/>
        </row>
        <row r="331">
          <cell r="DV331"/>
        </row>
        <row r="332">
          <cell r="DV332"/>
        </row>
        <row r="333">
          <cell r="DV333"/>
        </row>
        <row r="334">
          <cell r="DV334"/>
        </row>
        <row r="335">
          <cell r="DV335"/>
        </row>
        <row r="336">
          <cell r="DV336"/>
        </row>
        <row r="337">
          <cell r="DV337"/>
        </row>
        <row r="338">
          <cell r="DV338"/>
        </row>
        <row r="339">
          <cell r="DV339"/>
        </row>
        <row r="340">
          <cell r="DV340"/>
        </row>
        <row r="341">
          <cell r="DV341"/>
        </row>
        <row r="342">
          <cell r="DV342"/>
        </row>
        <row r="343">
          <cell r="DV343"/>
        </row>
        <row r="344">
          <cell r="DV344"/>
        </row>
        <row r="345">
          <cell r="DV345"/>
        </row>
        <row r="346">
          <cell r="DV346"/>
        </row>
        <row r="347">
          <cell r="DV347"/>
        </row>
        <row r="348">
          <cell r="DV348"/>
        </row>
        <row r="349">
          <cell r="DV349"/>
        </row>
        <row r="350">
          <cell r="DV350"/>
        </row>
        <row r="351">
          <cell r="DV351"/>
        </row>
        <row r="352">
          <cell r="DV352"/>
        </row>
        <row r="353">
          <cell r="DV353"/>
        </row>
        <row r="354">
          <cell r="DV354"/>
        </row>
        <row r="355">
          <cell r="DV355"/>
        </row>
        <row r="356">
          <cell r="DV356"/>
        </row>
        <row r="357">
          <cell r="DV357"/>
        </row>
        <row r="358">
          <cell r="DV358"/>
        </row>
        <row r="359">
          <cell r="DV359"/>
        </row>
        <row r="360">
          <cell r="DV360"/>
        </row>
        <row r="361">
          <cell r="DV361"/>
        </row>
        <row r="362">
          <cell r="DV362"/>
        </row>
        <row r="363">
          <cell r="DV363"/>
        </row>
        <row r="364">
          <cell r="DV364"/>
        </row>
        <row r="365">
          <cell r="DV365"/>
        </row>
        <row r="366">
          <cell r="DV366"/>
        </row>
        <row r="367">
          <cell r="DV367"/>
        </row>
        <row r="368">
          <cell r="DV368"/>
        </row>
        <row r="369">
          <cell r="DV369"/>
        </row>
        <row r="370">
          <cell r="DV370"/>
        </row>
        <row r="371">
          <cell r="DV371"/>
        </row>
        <row r="372">
          <cell r="DV372"/>
        </row>
        <row r="373">
          <cell r="DV373"/>
        </row>
        <row r="374">
          <cell r="DV374"/>
        </row>
        <row r="375">
          <cell r="DV375"/>
        </row>
        <row r="376">
          <cell r="DV376"/>
        </row>
        <row r="377">
          <cell r="DV377"/>
        </row>
        <row r="378">
          <cell r="DV378"/>
        </row>
        <row r="379">
          <cell r="DV379"/>
        </row>
        <row r="380">
          <cell r="DV380"/>
        </row>
        <row r="381">
          <cell r="DV381"/>
        </row>
        <row r="382">
          <cell r="DV382"/>
        </row>
        <row r="383">
          <cell r="DV383"/>
        </row>
        <row r="384">
          <cell r="DV384"/>
        </row>
        <row r="385">
          <cell r="DV385"/>
        </row>
        <row r="386">
          <cell r="DV386"/>
        </row>
        <row r="387">
          <cell r="DV387"/>
        </row>
        <row r="388">
          <cell r="DV388"/>
        </row>
        <row r="389">
          <cell r="DV389"/>
        </row>
        <row r="390">
          <cell r="DV390"/>
        </row>
        <row r="391">
          <cell r="DV391"/>
        </row>
        <row r="392">
          <cell r="DV392"/>
        </row>
        <row r="393">
          <cell r="DV393"/>
        </row>
        <row r="394">
          <cell r="DV394"/>
        </row>
        <row r="395">
          <cell r="DV395"/>
        </row>
        <row r="396">
          <cell r="DV396"/>
        </row>
        <row r="397">
          <cell r="DV397"/>
        </row>
        <row r="398">
          <cell r="DV398"/>
        </row>
        <row r="399">
          <cell r="DV399"/>
        </row>
        <row r="400">
          <cell r="DV400"/>
        </row>
        <row r="401">
          <cell r="DV401"/>
        </row>
        <row r="402">
          <cell r="DV402"/>
        </row>
        <row r="403">
          <cell r="DV403"/>
        </row>
        <row r="404">
          <cell r="DV404"/>
        </row>
        <row r="405">
          <cell r="DV405"/>
        </row>
        <row r="406">
          <cell r="DV406"/>
        </row>
        <row r="407">
          <cell r="DV407"/>
        </row>
        <row r="408">
          <cell r="DV408"/>
        </row>
        <row r="409">
          <cell r="DV409"/>
        </row>
        <row r="410">
          <cell r="DV410"/>
        </row>
        <row r="411">
          <cell r="DV411"/>
        </row>
        <row r="412">
          <cell r="DV412"/>
        </row>
        <row r="413">
          <cell r="DV413"/>
        </row>
        <row r="414">
          <cell r="DV414"/>
        </row>
        <row r="415">
          <cell r="DV415"/>
        </row>
        <row r="416">
          <cell r="DV416"/>
        </row>
        <row r="417">
          <cell r="DV417"/>
        </row>
        <row r="418">
          <cell r="DV418"/>
        </row>
        <row r="419">
          <cell r="DV419"/>
        </row>
        <row r="420">
          <cell r="DV420"/>
        </row>
        <row r="421">
          <cell r="DV421"/>
        </row>
        <row r="422">
          <cell r="DV422"/>
        </row>
        <row r="423">
          <cell r="DV423"/>
        </row>
        <row r="424">
          <cell r="DV424"/>
        </row>
        <row r="425">
          <cell r="DV425"/>
        </row>
        <row r="426">
          <cell r="DV426"/>
        </row>
        <row r="427">
          <cell r="DV427"/>
        </row>
        <row r="428">
          <cell r="DV428"/>
        </row>
        <row r="429">
          <cell r="DV429"/>
        </row>
        <row r="430">
          <cell r="DV430"/>
        </row>
        <row r="431">
          <cell r="DV431"/>
        </row>
        <row r="432">
          <cell r="DV432"/>
        </row>
        <row r="433">
          <cell r="DV433"/>
        </row>
        <row r="434">
          <cell r="DV434"/>
        </row>
        <row r="435">
          <cell r="DV435"/>
        </row>
        <row r="436">
          <cell r="DV436"/>
        </row>
        <row r="437">
          <cell r="DV437"/>
        </row>
        <row r="438">
          <cell r="DV438"/>
        </row>
        <row r="439">
          <cell r="DV439"/>
        </row>
        <row r="440">
          <cell r="DV440"/>
        </row>
        <row r="441">
          <cell r="DV441"/>
        </row>
        <row r="442">
          <cell r="DV442"/>
        </row>
        <row r="443">
          <cell r="DV443"/>
        </row>
        <row r="444">
          <cell r="DV444"/>
        </row>
        <row r="445">
          <cell r="DV445"/>
        </row>
        <row r="446">
          <cell r="DV446"/>
        </row>
        <row r="447">
          <cell r="DV447"/>
        </row>
        <row r="448">
          <cell r="DV448"/>
        </row>
        <row r="449">
          <cell r="DV449"/>
        </row>
        <row r="450">
          <cell r="DV450"/>
        </row>
        <row r="451">
          <cell r="DV451"/>
        </row>
        <row r="452">
          <cell r="DV452"/>
        </row>
        <row r="453">
          <cell r="DV453"/>
        </row>
        <row r="454">
          <cell r="DV454"/>
        </row>
        <row r="455">
          <cell r="DV455"/>
        </row>
        <row r="456">
          <cell r="DV456"/>
        </row>
        <row r="457">
          <cell r="DV457"/>
        </row>
        <row r="458">
          <cell r="DV458"/>
        </row>
        <row r="459">
          <cell r="DV459"/>
        </row>
        <row r="460">
          <cell r="DV460"/>
        </row>
        <row r="461">
          <cell r="DV461"/>
        </row>
        <row r="462">
          <cell r="DV462"/>
        </row>
        <row r="463">
          <cell r="DV463"/>
        </row>
        <row r="464">
          <cell r="DV464"/>
        </row>
        <row r="465">
          <cell r="DV465"/>
        </row>
        <row r="466">
          <cell r="DV466"/>
        </row>
        <row r="467">
          <cell r="DV467"/>
        </row>
        <row r="468">
          <cell r="DV468"/>
        </row>
        <row r="469">
          <cell r="DV469"/>
        </row>
        <row r="470">
          <cell r="DV470"/>
        </row>
        <row r="471">
          <cell r="DV471"/>
        </row>
        <row r="472">
          <cell r="DV472"/>
        </row>
        <row r="473">
          <cell r="DV473"/>
        </row>
        <row r="474">
          <cell r="DV474"/>
        </row>
        <row r="475">
          <cell r="DV475"/>
        </row>
        <row r="476">
          <cell r="DV476"/>
        </row>
        <row r="477">
          <cell r="DV477"/>
        </row>
        <row r="478">
          <cell r="DV478"/>
        </row>
        <row r="479">
          <cell r="DV479"/>
        </row>
        <row r="480">
          <cell r="DV480"/>
        </row>
        <row r="481">
          <cell r="DV481"/>
        </row>
        <row r="482">
          <cell r="DV482"/>
        </row>
        <row r="483">
          <cell r="DV483"/>
        </row>
        <row r="484">
          <cell r="DV484"/>
        </row>
        <row r="485">
          <cell r="DV485"/>
        </row>
        <row r="486">
          <cell r="DV486"/>
        </row>
        <row r="487">
          <cell r="DV487"/>
        </row>
        <row r="488">
          <cell r="DV488"/>
        </row>
        <row r="489">
          <cell r="DV489"/>
        </row>
        <row r="490">
          <cell r="DV490"/>
        </row>
        <row r="491">
          <cell r="DV491"/>
        </row>
        <row r="492">
          <cell r="DV492"/>
        </row>
        <row r="493">
          <cell r="DV493"/>
        </row>
        <row r="494">
          <cell r="DV494"/>
        </row>
        <row r="495">
          <cell r="DV495"/>
        </row>
        <row r="496">
          <cell r="DV496"/>
        </row>
        <row r="497">
          <cell r="DV497"/>
        </row>
        <row r="498">
          <cell r="DV498"/>
        </row>
        <row r="499">
          <cell r="DV499"/>
        </row>
        <row r="500">
          <cell r="DV500"/>
        </row>
        <row r="501">
          <cell r="DV501"/>
        </row>
        <row r="502">
          <cell r="DV502"/>
        </row>
        <row r="503">
          <cell r="DV503"/>
        </row>
        <row r="504">
          <cell r="DV504"/>
        </row>
        <row r="505">
          <cell r="DV505"/>
        </row>
        <row r="506">
          <cell r="DV506"/>
        </row>
        <row r="507">
          <cell r="DV507"/>
        </row>
        <row r="508">
          <cell r="DV508"/>
        </row>
        <row r="509">
          <cell r="DV509"/>
        </row>
        <row r="510">
          <cell r="DV510"/>
        </row>
        <row r="511">
          <cell r="DV511"/>
        </row>
        <row r="512">
          <cell r="DV512"/>
        </row>
        <row r="513">
          <cell r="DV513"/>
        </row>
        <row r="514">
          <cell r="DV514"/>
        </row>
        <row r="515">
          <cell r="DV515"/>
        </row>
        <row r="516">
          <cell r="DV516"/>
        </row>
        <row r="517">
          <cell r="DV517"/>
        </row>
        <row r="518">
          <cell r="DV518"/>
        </row>
        <row r="519">
          <cell r="DV519"/>
        </row>
        <row r="520">
          <cell r="DV520"/>
        </row>
        <row r="521">
          <cell r="DV521"/>
        </row>
        <row r="522">
          <cell r="DV522"/>
        </row>
        <row r="523">
          <cell r="DV523"/>
        </row>
        <row r="524">
          <cell r="DV524"/>
        </row>
        <row r="525">
          <cell r="DV525"/>
        </row>
        <row r="526">
          <cell r="DV526"/>
        </row>
        <row r="527">
          <cell r="DV527"/>
        </row>
        <row r="528">
          <cell r="DV528"/>
        </row>
        <row r="529">
          <cell r="DV529"/>
        </row>
        <row r="530">
          <cell r="DV530"/>
        </row>
        <row r="531">
          <cell r="DV531"/>
        </row>
        <row r="532">
          <cell r="DV532"/>
        </row>
        <row r="533">
          <cell r="DV533"/>
        </row>
        <row r="534">
          <cell r="DV534"/>
        </row>
        <row r="535">
          <cell r="DV535"/>
        </row>
        <row r="536">
          <cell r="DV536"/>
        </row>
        <row r="537">
          <cell r="DV537"/>
        </row>
        <row r="538">
          <cell r="DV538"/>
        </row>
        <row r="539">
          <cell r="DV539"/>
        </row>
        <row r="540">
          <cell r="DV540"/>
        </row>
        <row r="541">
          <cell r="DV541"/>
        </row>
        <row r="542">
          <cell r="DV542"/>
        </row>
        <row r="543">
          <cell r="DV543"/>
        </row>
        <row r="544">
          <cell r="DV544"/>
        </row>
        <row r="545">
          <cell r="DV545"/>
        </row>
        <row r="546">
          <cell r="DV546"/>
        </row>
        <row r="547">
          <cell r="DV547"/>
        </row>
        <row r="548">
          <cell r="DV548"/>
        </row>
        <row r="549">
          <cell r="DV549"/>
        </row>
        <row r="550">
          <cell r="DV550"/>
        </row>
        <row r="551">
          <cell r="DV551"/>
        </row>
        <row r="552">
          <cell r="DV552"/>
        </row>
        <row r="553">
          <cell r="DV553"/>
        </row>
        <row r="554">
          <cell r="DV554"/>
        </row>
        <row r="555">
          <cell r="DV555"/>
        </row>
        <row r="556">
          <cell r="DV556"/>
        </row>
        <row r="557">
          <cell r="DV557"/>
        </row>
        <row r="558">
          <cell r="DV558"/>
        </row>
        <row r="559">
          <cell r="DV559"/>
        </row>
        <row r="560">
          <cell r="DV560"/>
        </row>
        <row r="561">
          <cell r="DV561"/>
        </row>
        <row r="562">
          <cell r="DV562"/>
        </row>
        <row r="563">
          <cell r="DV563"/>
        </row>
        <row r="564">
          <cell r="DV564"/>
        </row>
        <row r="565">
          <cell r="DV565"/>
        </row>
        <row r="566">
          <cell r="DV566"/>
        </row>
        <row r="567">
          <cell r="DV567"/>
        </row>
        <row r="568">
          <cell r="DV568"/>
        </row>
        <row r="569">
          <cell r="DV569"/>
        </row>
        <row r="570">
          <cell r="DV570"/>
        </row>
        <row r="571">
          <cell r="DV571"/>
        </row>
        <row r="572">
          <cell r="DV572"/>
        </row>
        <row r="573">
          <cell r="DV573"/>
        </row>
        <row r="574">
          <cell r="DV574"/>
        </row>
        <row r="575">
          <cell r="DV575"/>
        </row>
        <row r="576">
          <cell r="DV576"/>
        </row>
        <row r="577">
          <cell r="DV577"/>
        </row>
        <row r="578">
          <cell r="DV578"/>
        </row>
        <row r="579">
          <cell r="DV579"/>
        </row>
        <row r="580">
          <cell r="DV580"/>
        </row>
        <row r="581">
          <cell r="DV581"/>
        </row>
        <row r="582">
          <cell r="DV582"/>
        </row>
        <row r="583">
          <cell r="DV583"/>
        </row>
        <row r="584">
          <cell r="DV584"/>
        </row>
        <row r="585">
          <cell r="DV585"/>
        </row>
        <row r="586">
          <cell r="DV586"/>
        </row>
        <row r="587">
          <cell r="DV587"/>
        </row>
        <row r="588">
          <cell r="DV588"/>
        </row>
        <row r="589">
          <cell r="DV589"/>
        </row>
        <row r="590">
          <cell r="DV590"/>
        </row>
        <row r="591">
          <cell r="DV591"/>
        </row>
        <row r="592">
          <cell r="DV592"/>
        </row>
        <row r="593">
          <cell r="DV593"/>
        </row>
        <row r="594">
          <cell r="DV594"/>
        </row>
        <row r="595">
          <cell r="DV595"/>
        </row>
        <row r="596">
          <cell r="DV596"/>
        </row>
        <row r="597">
          <cell r="DV597"/>
        </row>
        <row r="598">
          <cell r="DV598"/>
        </row>
        <row r="599">
          <cell r="DV599"/>
        </row>
        <row r="600">
          <cell r="DV600"/>
        </row>
        <row r="601">
          <cell r="DV601"/>
        </row>
        <row r="602">
          <cell r="DV602"/>
        </row>
        <row r="603">
          <cell r="DV603"/>
        </row>
        <row r="604">
          <cell r="DV604"/>
        </row>
        <row r="605">
          <cell r="DV605"/>
        </row>
        <row r="606">
          <cell r="DV606"/>
        </row>
        <row r="607">
          <cell r="DV607"/>
        </row>
        <row r="608">
          <cell r="DV608"/>
        </row>
        <row r="609">
          <cell r="DV609"/>
        </row>
        <row r="610">
          <cell r="DV610"/>
        </row>
        <row r="611">
          <cell r="DV611"/>
        </row>
        <row r="612">
          <cell r="DV612"/>
        </row>
        <row r="613">
          <cell r="DV613"/>
        </row>
        <row r="614">
          <cell r="DV614"/>
        </row>
        <row r="615">
          <cell r="DV615"/>
        </row>
        <row r="616">
          <cell r="DV616"/>
        </row>
        <row r="617">
          <cell r="DV617"/>
        </row>
        <row r="618">
          <cell r="DV618"/>
        </row>
        <row r="619">
          <cell r="DV619"/>
        </row>
        <row r="620">
          <cell r="DV620"/>
        </row>
        <row r="621">
          <cell r="DV621"/>
        </row>
        <row r="622">
          <cell r="DV622"/>
        </row>
        <row r="623">
          <cell r="DV623"/>
        </row>
        <row r="624">
          <cell r="DV624"/>
        </row>
        <row r="625">
          <cell r="DV625"/>
        </row>
        <row r="626">
          <cell r="DV626"/>
        </row>
        <row r="627">
          <cell r="DV627"/>
        </row>
        <row r="628">
          <cell r="DV628"/>
        </row>
        <row r="629">
          <cell r="DV629"/>
        </row>
        <row r="630">
          <cell r="DV630"/>
        </row>
        <row r="631">
          <cell r="DV631"/>
        </row>
        <row r="632">
          <cell r="DV632"/>
        </row>
        <row r="633">
          <cell r="DV633"/>
        </row>
        <row r="634">
          <cell r="DV634"/>
        </row>
        <row r="635">
          <cell r="DV635"/>
        </row>
        <row r="636">
          <cell r="DV636"/>
        </row>
        <row r="637">
          <cell r="DV637"/>
        </row>
        <row r="638">
          <cell r="DV638"/>
        </row>
        <row r="639">
          <cell r="DV639"/>
        </row>
        <row r="640">
          <cell r="DV640"/>
        </row>
        <row r="641">
          <cell r="DV641"/>
        </row>
        <row r="642">
          <cell r="DV642"/>
        </row>
        <row r="643">
          <cell r="DV643"/>
        </row>
        <row r="644">
          <cell r="DV644"/>
        </row>
        <row r="645">
          <cell r="DV645"/>
        </row>
        <row r="646">
          <cell r="DV646"/>
        </row>
        <row r="647">
          <cell r="DV647"/>
        </row>
        <row r="648">
          <cell r="DV648"/>
        </row>
        <row r="649">
          <cell r="DV649"/>
        </row>
        <row r="650">
          <cell r="DV650"/>
        </row>
        <row r="651">
          <cell r="DV651"/>
        </row>
        <row r="652">
          <cell r="DV652"/>
        </row>
        <row r="653">
          <cell r="DV653"/>
        </row>
        <row r="654">
          <cell r="DV654"/>
        </row>
        <row r="655">
          <cell r="DV655"/>
        </row>
        <row r="656">
          <cell r="DV656"/>
        </row>
        <row r="657">
          <cell r="DV657"/>
        </row>
        <row r="658">
          <cell r="DV658"/>
        </row>
        <row r="659">
          <cell r="DV659"/>
        </row>
        <row r="660">
          <cell r="DV660"/>
        </row>
        <row r="661">
          <cell r="DV661"/>
        </row>
        <row r="662">
          <cell r="DV662"/>
        </row>
        <row r="663">
          <cell r="DV663"/>
        </row>
        <row r="664">
          <cell r="DV664"/>
        </row>
        <row r="665">
          <cell r="DV665"/>
        </row>
        <row r="666">
          <cell r="DV666"/>
        </row>
        <row r="667">
          <cell r="DV667"/>
        </row>
        <row r="668">
          <cell r="DV668"/>
        </row>
        <row r="669">
          <cell r="DV669"/>
        </row>
        <row r="670">
          <cell r="DV670"/>
        </row>
        <row r="671">
          <cell r="DV671"/>
        </row>
        <row r="672">
          <cell r="DV672"/>
        </row>
        <row r="673">
          <cell r="DV673"/>
        </row>
        <row r="674">
          <cell r="DV674"/>
        </row>
        <row r="675">
          <cell r="DV675"/>
        </row>
        <row r="676">
          <cell r="DV676"/>
        </row>
        <row r="677">
          <cell r="DV677"/>
        </row>
        <row r="678">
          <cell r="DV678"/>
        </row>
        <row r="679">
          <cell r="DV679"/>
        </row>
        <row r="680">
          <cell r="DV680"/>
        </row>
        <row r="681">
          <cell r="DV681"/>
        </row>
        <row r="682">
          <cell r="DV682"/>
        </row>
        <row r="683">
          <cell r="DV683"/>
        </row>
        <row r="684">
          <cell r="DV684"/>
        </row>
        <row r="685">
          <cell r="DV685"/>
        </row>
        <row r="686">
          <cell r="DV686"/>
        </row>
        <row r="687">
          <cell r="DV687"/>
        </row>
        <row r="688">
          <cell r="DV688"/>
        </row>
        <row r="689">
          <cell r="DV689"/>
        </row>
        <row r="690">
          <cell r="DV690"/>
        </row>
        <row r="691">
          <cell r="DV691"/>
        </row>
        <row r="692">
          <cell r="DV692"/>
        </row>
        <row r="693">
          <cell r="DV693"/>
        </row>
        <row r="694">
          <cell r="DV694"/>
        </row>
        <row r="695">
          <cell r="DV695"/>
        </row>
        <row r="696">
          <cell r="DV696"/>
        </row>
        <row r="697">
          <cell r="DV697"/>
        </row>
        <row r="698">
          <cell r="DV698"/>
        </row>
        <row r="699">
          <cell r="DV699"/>
        </row>
        <row r="700">
          <cell r="DV700"/>
        </row>
        <row r="701">
          <cell r="DV701"/>
        </row>
        <row r="702">
          <cell r="DV702"/>
        </row>
        <row r="703">
          <cell r="DV703"/>
        </row>
        <row r="704">
          <cell r="DV704"/>
        </row>
        <row r="705">
          <cell r="DV705"/>
        </row>
        <row r="706">
          <cell r="DV706"/>
        </row>
        <row r="707">
          <cell r="DV707"/>
        </row>
        <row r="708">
          <cell r="DV708"/>
        </row>
        <row r="709">
          <cell r="DV709"/>
        </row>
        <row r="710">
          <cell r="DV710"/>
        </row>
        <row r="711">
          <cell r="DV711"/>
        </row>
        <row r="712">
          <cell r="DV712"/>
        </row>
        <row r="713">
          <cell r="DV713"/>
        </row>
        <row r="714">
          <cell r="DV714"/>
        </row>
        <row r="715">
          <cell r="DV715"/>
        </row>
        <row r="716">
          <cell r="DV716"/>
        </row>
        <row r="717">
          <cell r="DV717"/>
        </row>
        <row r="718">
          <cell r="DV718"/>
        </row>
        <row r="719">
          <cell r="DV719"/>
        </row>
        <row r="720">
          <cell r="DV720"/>
        </row>
        <row r="721">
          <cell r="DV721"/>
        </row>
        <row r="722">
          <cell r="DV722"/>
        </row>
        <row r="723">
          <cell r="DV723"/>
        </row>
        <row r="724">
          <cell r="DV724"/>
        </row>
        <row r="725">
          <cell r="DV725"/>
        </row>
        <row r="726">
          <cell r="DV726"/>
        </row>
        <row r="727">
          <cell r="DV727"/>
        </row>
        <row r="728">
          <cell r="DV728"/>
        </row>
        <row r="729">
          <cell r="DV729"/>
        </row>
        <row r="730">
          <cell r="DV730"/>
        </row>
        <row r="731">
          <cell r="DV731"/>
        </row>
        <row r="732">
          <cell r="DV732"/>
        </row>
        <row r="733">
          <cell r="DV733"/>
        </row>
        <row r="734">
          <cell r="DV734"/>
        </row>
        <row r="735">
          <cell r="DV735"/>
        </row>
        <row r="736">
          <cell r="DV736"/>
        </row>
        <row r="737">
          <cell r="DV737"/>
        </row>
        <row r="738">
          <cell r="DV738"/>
        </row>
        <row r="739">
          <cell r="DV739"/>
        </row>
        <row r="740">
          <cell r="DV740"/>
        </row>
        <row r="741">
          <cell r="DV741"/>
        </row>
        <row r="742">
          <cell r="DV742"/>
        </row>
        <row r="743">
          <cell r="DV743"/>
        </row>
        <row r="744">
          <cell r="DV744"/>
        </row>
        <row r="745">
          <cell r="DV745"/>
        </row>
        <row r="746">
          <cell r="DV746"/>
        </row>
        <row r="747">
          <cell r="DV747"/>
        </row>
        <row r="748">
          <cell r="DV748"/>
        </row>
        <row r="749">
          <cell r="DV749"/>
        </row>
        <row r="750">
          <cell r="DV750"/>
        </row>
        <row r="751">
          <cell r="DV751"/>
        </row>
        <row r="752">
          <cell r="DV752"/>
        </row>
        <row r="753">
          <cell r="DV753"/>
        </row>
        <row r="754">
          <cell r="DV754"/>
        </row>
        <row r="755">
          <cell r="DV755"/>
        </row>
        <row r="756">
          <cell r="DV756"/>
        </row>
        <row r="757">
          <cell r="DV757"/>
        </row>
        <row r="758">
          <cell r="DV758"/>
        </row>
        <row r="759">
          <cell r="DV759"/>
        </row>
        <row r="760">
          <cell r="DV760"/>
        </row>
        <row r="761">
          <cell r="DV761"/>
        </row>
        <row r="762">
          <cell r="DV762"/>
        </row>
        <row r="763">
          <cell r="DV763"/>
        </row>
        <row r="764">
          <cell r="DV764"/>
        </row>
        <row r="765">
          <cell r="DV765"/>
        </row>
        <row r="766">
          <cell r="DV766"/>
        </row>
        <row r="767">
          <cell r="DV767"/>
        </row>
        <row r="768">
          <cell r="DV768"/>
        </row>
        <row r="769">
          <cell r="DV769"/>
        </row>
        <row r="770">
          <cell r="DV770"/>
        </row>
        <row r="771">
          <cell r="DV771"/>
        </row>
        <row r="772">
          <cell r="DV772"/>
        </row>
        <row r="773">
          <cell r="DV773"/>
        </row>
        <row r="774">
          <cell r="DV774"/>
        </row>
        <row r="775">
          <cell r="DV775"/>
        </row>
        <row r="776">
          <cell r="DV776"/>
        </row>
        <row r="777">
          <cell r="DV777"/>
        </row>
        <row r="778">
          <cell r="DV778"/>
        </row>
        <row r="779">
          <cell r="DV779"/>
        </row>
        <row r="780">
          <cell r="DV780"/>
        </row>
        <row r="781">
          <cell r="DV781"/>
        </row>
        <row r="782">
          <cell r="DV782"/>
        </row>
        <row r="783">
          <cell r="DV783"/>
        </row>
        <row r="784">
          <cell r="DV784"/>
        </row>
        <row r="785">
          <cell r="DV785"/>
        </row>
        <row r="786">
          <cell r="DV786"/>
        </row>
        <row r="787">
          <cell r="DV787"/>
        </row>
        <row r="788">
          <cell r="DV788"/>
        </row>
        <row r="789">
          <cell r="DV789"/>
        </row>
        <row r="790">
          <cell r="DV790"/>
        </row>
        <row r="791">
          <cell r="DV791"/>
        </row>
        <row r="792">
          <cell r="DV792"/>
        </row>
        <row r="793">
          <cell r="DV793"/>
        </row>
        <row r="794">
          <cell r="DV794"/>
        </row>
        <row r="795">
          <cell r="DV795"/>
        </row>
        <row r="796">
          <cell r="DV796"/>
        </row>
        <row r="797">
          <cell r="DV797"/>
        </row>
        <row r="798">
          <cell r="DV798"/>
        </row>
        <row r="799">
          <cell r="DV799"/>
        </row>
        <row r="800">
          <cell r="DV800"/>
        </row>
        <row r="801">
          <cell r="DV801"/>
        </row>
        <row r="802">
          <cell r="DV802"/>
        </row>
        <row r="803">
          <cell r="DV803"/>
        </row>
        <row r="804">
          <cell r="DV804"/>
        </row>
        <row r="805">
          <cell r="DV805"/>
        </row>
        <row r="806">
          <cell r="DV806"/>
        </row>
        <row r="807">
          <cell r="DV807"/>
        </row>
        <row r="808">
          <cell r="DV808"/>
        </row>
        <row r="809">
          <cell r="DV809"/>
        </row>
        <row r="810">
          <cell r="DV810"/>
        </row>
        <row r="811">
          <cell r="DV811"/>
        </row>
        <row r="812">
          <cell r="DV812"/>
        </row>
        <row r="813">
          <cell r="DV813"/>
        </row>
        <row r="814">
          <cell r="DV814"/>
        </row>
        <row r="815">
          <cell r="DV815"/>
        </row>
        <row r="816">
          <cell r="DV816"/>
        </row>
        <row r="817">
          <cell r="DV817"/>
        </row>
        <row r="818">
          <cell r="DV818"/>
        </row>
        <row r="819">
          <cell r="DV819"/>
        </row>
        <row r="820">
          <cell r="DV820"/>
        </row>
        <row r="821">
          <cell r="DV821"/>
        </row>
        <row r="822">
          <cell r="DV822"/>
        </row>
        <row r="823">
          <cell r="DV823"/>
        </row>
        <row r="824">
          <cell r="DV824"/>
        </row>
        <row r="825">
          <cell r="DV825"/>
        </row>
        <row r="826">
          <cell r="DV826"/>
        </row>
        <row r="827">
          <cell r="DV827"/>
        </row>
        <row r="828">
          <cell r="DV828"/>
        </row>
        <row r="829">
          <cell r="DV829"/>
        </row>
        <row r="830">
          <cell r="DV830"/>
        </row>
        <row r="831">
          <cell r="DV831"/>
        </row>
        <row r="832">
          <cell r="DV832"/>
        </row>
        <row r="833">
          <cell r="DV833"/>
        </row>
        <row r="834">
          <cell r="DV834"/>
        </row>
        <row r="835">
          <cell r="DV835"/>
        </row>
        <row r="836">
          <cell r="DV836"/>
        </row>
        <row r="837">
          <cell r="DV837"/>
        </row>
        <row r="838">
          <cell r="DV838"/>
        </row>
        <row r="839">
          <cell r="DV839"/>
        </row>
        <row r="840">
          <cell r="DV840"/>
        </row>
        <row r="841">
          <cell r="DV841"/>
        </row>
        <row r="842">
          <cell r="DV842"/>
        </row>
        <row r="843">
          <cell r="DV843"/>
        </row>
        <row r="844">
          <cell r="DV844"/>
        </row>
        <row r="845">
          <cell r="DV845"/>
        </row>
        <row r="846">
          <cell r="DV846"/>
        </row>
        <row r="847">
          <cell r="DV847"/>
        </row>
        <row r="848">
          <cell r="DV848"/>
        </row>
        <row r="849">
          <cell r="DV849"/>
        </row>
        <row r="850">
          <cell r="DV850"/>
        </row>
        <row r="851">
          <cell r="DV851"/>
        </row>
        <row r="852">
          <cell r="DV852"/>
        </row>
        <row r="853">
          <cell r="DV853"/>
        </row>
        <row r="854">
          <cell r="DV854"/>
        </row>
        <row r="855">
          <cell r="DV855"/>
        </row>
        <row r="856">
          <cell r="DV856"/>
        </row>
        <row r="857">
          <cell r="DV857"/>
        </row>
        <row r="858">
          <cell r="DV858"/>
        </row>
        <row r="859">
          <cell r="DV859"/>
        </row>
        <row r="860">
          <cell r="DV860"/>
        </row>
        <row r="861">
          <cell r="DV861"/>
        </row>
        <row r="862">
          <cell r="DV862"/>
        </row>
        <row r="863">
          <cell r="DV863"/>
        </row>
        <row r="864">
          <cell r="DV864"/>
        </row>
        <row r="865">
          <cell r="DV865"/>
        </row>
        <row r="866">
          <cell r="DV866"/>
        </row>
        <row r="867">
          <cell r="DV867"/>
        </row>
        <row r="868">
          <cell r="DV868"/>
        </row>
        <row r="869">
          <cell r="DV869"/>
        </row>
        <row r="870">
          <cell r="DV870"/>
        </row>
        <row r="871">
          <cell r="DV871"/>
        </row>
        <row r="872">
          <cell r="DV872"/>
        </row>
        <row r="873">
          <cell r="DV873"/>
        </row>
        <row r="874">
          <cell r="DV874"/>
        </row>
        <row r="875">
          <cell r="DV875"/>
        </row>
        <row r="876">
          <cell r="DV876"/>
        </row>
        <row r="877">
          <cell r="DV877"/>
        </row>
        <row r="878">
          <cell r="DV878"/>
        </row>
        <row r="879">
          <cell r="DV879"/>
        </row>
        <row r="880">
          <cell r="DV880"/>
        </row>
        <row r="881">
          <cell r="DV881"/>
        </row>
        <row r="882">
          <cell r="DV882"/>
        </row>
        <row r="883">
          <cell r="DV883"/>
        </row>
        <row r="884">
          <cell r="DV884"/>
        </row>
        <row r="885">
          <cell r="DV885"/>
        </row>
        <row r="886">
          <cell r="DV886"/>
        </row>
        <row r="887">
          <cell r="DV887"/>
        </row>
        <row r="888">
          <cell r="DV888"/>
        </row>
        <row r="889">
          <cell r="DV889"/>
        </row>
        <row r="890">
          <cell r="DV890"/>
        </row>
        <row r="891">
          <cell r="DV891"/>
        </row>
        <row r="892">
          <cell r="DV892"/>
        </row>
        <row r="893">
          <cell r="DV893"/>
        </row>
        <row r="894">
          <cell r="DV894"/>
        </row>
        <row r="895">
          <cell r="DV895"/>
        </row>
        <row r="896">
          <cell r="DV896"/>
        </row>
        <row r="897">
          <cell r="DV897"/>
        </row>
        <row r="898">
          <cell r="DV898"/>
        </row>
        <row r="899">
          <cell r="DV899"/>
        </row>
        <row r="900">
          <cell r="DV900"/>
        </row>
        <row r="901">
          <cell r="DV901"/>
        </row>
        <row r="902">
          <cell r="DV902"/>
        </row>
        <row r="903">
          <cell r="DV903"/>
        </row>
        <row r="904">
          <cell r="DV904"/>
        </row>
        <row r="905">
          <cell r="DV905"/>
        </row>
        <row r="906">
          <cell r="DV906"/>
        </row>
        <row r="907">
          <cell r="DV907"/>
        </row>
        <row r="908">
          <cell r="DV908"/>
        </row>
        <row r="909">
          <cell r="DV909"/>
        </row>
        <row r="910">
          <cell r="DV910"/>
        </row>
        <row r="911">
          <cell r="DV911"/>
        </row>
        <row r="912">
          <cell r="DV912"/>
        </row>
        <row r="913">
          <cell r="DV913"/>
        </row>
        <row r="914">
          <cell r="DV914"/>
        </row>
        <row r="915">
          <cell r="DV915"/>
        </row>
        <row r="916">
          <cell r="DV916"/>
        </row>
        <row r="917">
          <cell r="DV917"/>
        </row>
        <row r="918">
          <cell r="DV918"/>
        </row>
        <row r="919">
          <cell r="DV919"/>
        </row>
        <row r="920">
          <cell r="DV920"/>
        </row>
        <row r="921">
          <cell r="DV921"/>
        </row>
        <row r="922">
          <cell r="DV922"/>
        </row>
        <row r="923">
          <cell r="DV923"/>
        </row>
        <row r="924">
          <cell r="DV924"/>
        </row>
        <row r="925">
          <cell r="DV925"/>
        </row>
        <row r="926">
          <cell r="DV926"/>
        </row>
        <row r="927">
          <cell r="DV927"/>
        </row>
        <row r="928">
          <cell r="DV928"/>
        </row>
        <row r="929">
          <cell r="DV929"/>
        </row>
        <row r="930">
          <cell r="DV930"/>
        </row>
        <row r="931">
          <cell r="DV931"/>
        </row>
        <row r="932">
          <cell r="DV932"/>
        </row>
        <row r="933">
          <cell r="DV933"/>
        </row>
        <row r="934">
          <cell r="DV934"/>
        </row>
        <row r="935">
          <cell r="DV935"/>
        </row>
        <row r="936">
          <cell r="DV936"/>
        </row>
        <row r="937">
          <cell r="DV937"/>
        </row>
        <row r="938">
          <cell r="DV938"/>
        </row>
        <row r="939">
          <cell r="DV939"/>
        </row>
        <row r="940">
          <cell r="DV940"/>
        </row>
        <row r="941">
          <cell r="DV941"/>
        </row>
        <row r="942">
          <cell r="DV942"/>
        </row>
        <row r="943">
          <cell r="DV943"/>
        </row>
        <row r="944">
          <cell r="DV944"/>
        </row>
        <row r="945">
          <cell r="DV945"/>
        </row>
        <row r="946">
          <cell r="DV946"/>
        </row>
        <row r="947">
          <cell r="DV947"/>
        </row>
        <row r="948">
          <cell r="DV948"/>
        </row>
        <row r="949">
          <cell r="DV949"/>
        </row>
        <row r="950">
          <cell r="DV950"/>
        </row>
        <row r="951">
          <cell r="DV951"/>
        </row>
        <row r="952">
          <cell r="DV952"/>
        </row>
        <row r="953">
          <cell r="DV953"/>
        </row>
        <row r="954">
          <cell r="DV954"/>
        </row>
        <row r="955">
          <cell r="DV955"/>
        </row>
        <row r="956">
          <cell r="DV956"/>
        </row>
        <row r="957">
          <cell r="DV957"/>
        </row>
        <row r="958">
          <cell r="DV958"/>
        </row>
        <row r="959">
          <cell r="DV959"/>
        </row>
        <row r="960">
          <cell r="DV960"/>
        </row>
        <row r="961">
          <cell r="DV961"/>
        </row>
        <row r="962">
          <cell r="DV962"/>
        </row>
        <row r="963">
          <cell r="DV963"/>
        </row>
        <row r="964">
          <cell r="DV964"/>
        </row>
        <row r="965">
          <cell r="DV965"/>
        </row>
        <row r="966">
          <cell r="DV966"/>
        </row>
        <row r="967">
          <cell r="DV967"/>
        </row>
        <row r="968">
          <cell r="DV968"/>
        </row>
        <row r="969">
          <cell r="DV969"/>
        </row>
        <row r="970">
          <cell r="DV970"/>
        </row>
        <row r="971">
          <cell r="DV971"/>
        </row>
        <row r="972">
          <cell r="DV972"/>
        </row>
        <row r="973">
          <cell r="DV973"/>
        </row>
        <row r="974">
          <cell r="DV974"/>
        </row>
        <row r="975">
          <cell r="DV975"/>
        </row>
        <row r="976">
          <cell r="DV976"/>
        </row>
        <row r="977">
          <cell r="DV977"/>
        </row>
        <row r="978">
          <cell r="DV978"/>
        </row>
        <row r="979">
          <cell r="DV979"/>
        </row>
        <row r="980">
          <cell r="DV980"/>
        </row>
        <row r="981">
          <cell r="DV981"/>
        </row>
        <row r="982">
          <cell r="DV982"/>
        </row>
        <row r="983">
          <cell r="DV983"/>
        </row>
        <row r="984">
          <cell r="DV984"/>
        </row>
        <row r="985">
          <cell r="DV985"/>
        </row>
        <row r="986">
          <cell r="DV986"/>
        </row>
        <row r="987">
          <cell r="DV987"/>
        </row>
        <row r="988">
          <cell r="DV988"/>
        </row>
        <row r="989">
          <cell r="DV989"/>
        </row>
        <row r="990">
          <cell r="DV990"/>
        </row>
        <row r="991">
          <cell r="DV991"/>
        </row>
        <row r="992">
          <cell r="DV992"/>
        </row>
        <row r="993">
          <cell r="DV993"/>
        </row>
        <row r="994">
          <cell r="DV994"/>
        </row>
        <row r="995">
          <cell r="DV995"/>
        </row>
        <row r="996">
          <cell r="DV996"/>
        </row>
        <row r="997">
          <cell r="DV997"/>
        </row>
        <row r="998">
          <cell r="DV998"/>
        </row>
        <row r="999">
          <cell r="DV999"/>
        </row>
        <row r="1000">
          <cell r="DV1000"/>
        </row>
        <row r="1001">
          <cell r="DV1001"/>
        </row>
        <row r="1002">
          <cell r="DV1002"/>
        </row>
        <row r="1003">
          <cell r="DV1003"/>
        </row>
        <row r="1004">
          <cell r="DV1004"/>
        </row>
        <row r="1005">
          <cell r="DV1005"/>
        </row>
        <row r="1006">
          <cell r="DV1006"/>
        </row>
        <row r="1007">
          <cell r="DV1007"/>
        </row>
        <row r="1008">
          <cell r="DV1008"/>
        </row>
        <row r="1009">
          <cell r="DV1009"/>
        </row>
        <row r="1010">
          <cell r="DV1010"/>
        </row>
        <row r="1011">
          <cell r="DV1011"/>
        </row>
        <row r="1012">
          <cell r="DV1012"/>
        </row>
        <row r="1013">
          <cell r="DV1013"/>
        </row>
        <row r="1014">
          <cell r="DV1014"/>
        </row>
        <row r="1015">
          <cell r="DV1015"/>
        </row>
        <row r="1016">
          <cell r="DV1016"/>
        </row>
        <row r="1017">
          <cell r="DV1017"/>
        </row>
        <row r="1018">
          <cell r="DV1018"/>
        </row>
        <row r="1019">
          <cell r="DV1019"/>
        </row>
        <row r="1020">
          <cell r="DV1020"/>
        </row>
        <row r="1021">
          <cell r="DV1021"/>
        </row>
        <row r="1022">
          <cell r="DV1022"/>
        </row>
        <row r="1023">
          <cell r="DV1023"/>
        </row>
        <row r="1024">
          <cell r="DV1024"/>
        </row>
        <row r="1025">
          <cell r="DV1025"/>
        </row>
        <row r="1026">
          <cell r="DV1026"/>
        </row>
        <row r="1027">
          <cell r="DV1027"/>
        </row>
        <row r="1028">
          <cell r="DV1028"/>
        </row>
        <row r="1029">
          <cell r="DV1029"/>
        </row>
        <row r="1030">
          <cell r="DV1030"/>
        </row>
        <row r="1031">
          <cell r="DV1031"/>
        </row>
        <row r="1032">
          <cell r="DV1032"/>
        </row>
        <row r="1033">
          <cell r="DV1033"/>
        </row>
        <row r="1034">
          <cell r="DV1034"/>
        </row>
        <row r="1035">
          <cell r="DV1035"/>
        </row>
        <row r="1036">
          <cell r="DV1036"/>
        </row>
        <row r="1037">
          <cell r="DV1037"/>
        </row>
        <row r="1038">
          <cell r="DV1038"/>
        </row>
        <row r="1039">
          <cell r="DV1039"/>
        </row>
        <row r="1040">
          <cell r="DV1040"/>
        </row>
        <row r="1041">
          <cell r="DV1041"/>
        </row>
        <row r="1042">
          <cell r="DV1042"/>
        </row>
        <row r="1043">
          <cell r="DV1043"/>
        </row>
        <row r="1044">
          <cell r="DV1044"/>
        </row>
        <row r="1045">
          <cell r="DV1045"/>
        </row>
        <row r="1046">
          <cell r="DV1046"/>
        </row>
        <row r="1047">
          <cell r="DV1047"/>
        </row>
        <row r="1048">
          <cell r="DV1048"/>
        </row>
        <row r="1049">
          <cell r="DV1049"/>
        </row>
        <row r="1050">
          <cell r="DV1050"/>
        </row>
        <row r="1051">
          <cell r="DV1051"/>
        </row>
        <row r="1052">
          <cell r="DV1052"/>
        </row>
        <row r="1053">
          <cell r="DV1053"/>
        </row>
        <row r="1054">
          <cell r="DV1054"/>
        </row>
        <row r="1055">
          <cell r="DV1055"/>
        </row>
        <row r="1056">
          <cell r="DV1056"/>
        </row>
        <row r="1057">
          <cell r="DV1057"/>
        </row>
        <row r="1058">
          <cell r="DV1058"/>
        </row>
        <row r="1059">
          <cell r="DV1059"/>
        </row>
        <row r="1060">
          <cell r="DV1060"/>
        </row>
        <row r="1061">
          <cell r="DV1061"/>
        </row>
        <row r="1062">
          <cell r="DV1062"/>
        </row>
        <row r="1063">
          <cell r="DV1063"/>
        </row>
        <row r="1064">
          <cell r="DV1064"/>
        </row>
        <row r="1065">
          <cell r="DV1065"/>
        </row>
        <row r="1066">
          <cell r="DV1066"/>
        </row>
        <row r="1067">
          <cell r="DV1067"/>
        </row>
        <row r="1068">
          <cell r="DV1068"/>
        </row>
        <row r="1069">
          <cell r="DV1069"/>
        </row>
        <row r="1070">
          <cell r="DV1070"/>
        </row>
        <row r="1071">
          <cell r="DV1071"/>
        </row>
        <row r="1072">
          <cell r="DV1072"/>
        </row>
        <row r="1073">
          <cell r="DV1073"/>
        </row>
        <row r="1074">
          <cell r="DV1074"/>
        </row>
        <row r="1075">
          <cell r="DV1075"/>
        </row>
        <row r="1076">
          <cell r="DV1076"/>
        </row>
        <row r="1077">
          <cell r="DV1077"/>
        </row>
        <row r="1078">
          <cell r="DV1078"/>
        </row>
        <row r="1079">
          <cell r="DV1079"/>
        </row>
        <row r="1080">
          <cell r="DV1080"/>
        </row>
        <row r="1081">
          <cell r="DV1081"/>
        </row>
        <row r="1082">
          <cell r="DV1082"/>
        </row>
        <row r="1083">
          <cell r="DV1083"/>
        </row>
        <row r="1084">
          <cell r="DV1084"/>
        </row>
        <row r="1085">
          <cell r="DV1085"/>
        </row>
        <row r="1086">
          <cell r="DV1086"/>
        </row>
        <row r="1087">
          <cell r="DV1087"/>
        </row>
        <row r="1088">
          <cell r="DV1088"/>
        </row>
        <row r="1089">
          <cell r="DV1089"/>
        </row>
        <row r="1090">
          <cell r="DV1090"/>
        </row>
        <row r="1091">
          <cell r="DV1091"/>
        </row>
        <row r="1092">
          <cell r="DV1092"/>
        </row>
        <row r="1093">
          <cell r="DV1093"/>
        </row>
        <row r="1094">
          <cell r="DV1094"/>
        </row>
        <row r="1095">
          <cell r="DV1095"/>
        </row>
        <row r="1096">
          <cell r="DV1096"/>
        </row>
        <row r="1097">
          <cell r="DV1097"/>
        </row>
        <row r="1098">
          <cell r="DV1098"/>
        </row>
        <row r="1099">
          <cell r="DV1099"/>
        </row>
        <row r="1100">
          <cell r="DV1100"/>
        </row>
        <row r="1101">
          <cell r="DV1101"/>
        </row>
        <row r="1102">
          <cell r="DV1102"/>
        </row>
        <row r="1103">
          <cell r="DV1103"/>
        </row>
        <row r="1104">
          <cell r="DV1104"/>
        </row>
        <row r="1105">
          <cell r="DV1105"/>
        </row>
        <row r="1106">
          <cell r="DV1106"/>
        </row>
        <row r="1107">
          <cell r="DV1107"/>
        </row>
        <row r="1108">
          <cell r="DV1108"/>
        </row>
        <row r="1109">
          <cell r="DV1109"/>
        </row>
        <row r="1110">
          <cell r="DV1110"/>
        </row>
        <row r="1111">
          <cell r="DV1111"/>
        </row>
        <row r="1112">
          <cell r="DV1112"/>
        </row>
        <row r="1113">
          <cell r="DV1113"/>
        </row>
        <row r="1114">
          <cell r="DV1114"/>
        </row>
        <row r="1115">
          <cell r="DV1115"/>
        </row>
        <row r="1116">
          <cell r="DV1116"/>
        </row>
        <row r="1117">
          <cell r="DV1117"/>
        </row>
        <row r="1118">
          <cell r="DV1118"/>
        </row>
        <row r="1119">
          <cell r="DV1119"/>
        </row>
        <row r="1120">
          <cell r="DV1120"/>
        </row>
        <row r="1121">
          <cell r="DV1121"/>
        </row>
        <row r="1122">
          <cell r="DV1122"/>
        </row>
        <row r="1123">
          <cell r="DV1123"/>
        </row>
        <row r="1124">
          <cell r="DV1124"/>
        </row>
        <row r="1125">
          <cell r="DV1125"/>
        </row>
        <row r="1126">
          <cell r="DV1126"/>
        </row>
        <row r="1127">
          <cell r="DV1127"/>
        </row>
        <row r="1128">
          <cell r="DV1128"/>
        </row>
        <row r="1129">
          <cell r="DV1129"/>
        </row>
        <row r="1130">
          <cell r="DV1130"/>
        </row>
        <row r="1131">
          <cell r="DV1131"/>
        </row>
        <row r="1132">
          <cell r="DV1132"/>
        </row>
        <row r="1133">
          <cell r="DV1133"/>
        </row>
        <row r="1134">
          <cell r="DV1134"/>
        </row>
        <row r="1135">
          <cell r="DV1135"/>
        </row>
        <row r="1136">
          <cell r="DV1136"/>
        </row>
        <row r="1137">
          <cell r="DV1137"/>
        </row>
        <row r="1138">
          <cell r="DV1138"/>
        </row>
        <row r="1139">
          <cell r="DV1139"/>
        </row>
        <row r="1140">
          <cell r="DV1140"/>
        </row>
        <row r="1141">
          <cell r="DV1141"/>
        </row>
        <row r="1142">
          <cell r="DV1142"/>
        </row>
        <row r="1143">
          <cell r="DV1143"/>
        </row>
        <row r="1144">
          <cell r="DV1144"/>
        </row>
        <row r="1145">
          <cell r="DV1145"/>
        </row>
        <row r="1146">
          <cell r="DV1146"/>
        </row>
        <row r="1147">
          <cell r="DV1147"/>
        </row>
        <row r="1148">
          <cell r="DV1148"/>
        </row>
        <row r="1149">
          <cell r="DV1149"/>
        </row>
        <row r="1150">
          <cell r="DV1150"/>
        </row>
        <row r="1151">
          <cell r="DV1151"/>
        </row>
        <row r="1152">
          <cell r="DV1152"/>
        </row>
        <row r="1153">
          <cell r="DV1153"/>
        </row>
        <row r="1154">
          <cell r="DV1154"/>
        </row>
        <row r="1155">
          <cell r="DV1155"/>
        </row>
        <row r="1156">
          <cell r="DV1156"/>
        </row>
        <row r="1157">
          <cell r="DV1157"/>
        </row>
        <row r="1158">
          <cell r="DV1158"/>
        </row>
        <row r="1159">
          <cell r="DV1159"/>
        </row>
        <row r="1160">
          <cell r="DV1160"/>
        </row>
        <row r="1161">
          <cell r="DV1161"/>
        </row>
        <row r="1162">
          <cell r="DV1162"/>
        </row>
        <row r="1163">
          <cell r="DV1163"/>
        </row>
        <row r="1164">
          <cell r="DV1164"/>
        </row>
        <row r="1165">
          <cell r="DV1165"/>
        </row>
        <row r="1166">
          <cell r="DV1166"/>
        </row>
        <row r="1167">
          <cell r="DV1167"/>
        </row>
        <row r="1168">
          <cell r="DV1168"/>
        </row>
        <row r="1169">
          <cell r="DV1169"/>
        </row>
        <row r="1170">
          <cell r="DV1170"/>
        </row>
        <row r="1171">
          <cell r="DV1171"/>
        </row>
        <row r="1172">
          <cell r="DV1172"/>
        </row>
        <row r="1173">
          <cell r="DV1173"/>
        </row>
        <row r="1174">
          <cell r="DV1174"/>
        </row>
        <row r="1175">
          <cell r="DV1175"/>
        </row>
        <row r="1176">
          <cell r="DV1176"/>
        </row>
        <row r="1177">
          <cell r="DV1177"/>
        </row>
        <row r="1178">
          <cell r="DV1178"/>
        </row>
        <row r="1179">
          <cell r="DV1179"/>
        </row>
        <row r="1180">
          <cell r="DV1180"/>
        </row>
        <row r="1181">
          <cell r="DV1181"/>
        </row>
        <row r="1182">
          <cell r="DV1182"/>
        </row>
        <row r="1183">
          <cell r="DV1183"/>
        </row>
        <row r="1184">
          <cell r="DV1184"/>
        </row>
        <row r="1185">
          <cell r="DV1185"/>
        </row>
        <row r="1186">
          <cell r="DV1186"/>
        </row>
        <row r="1187">
          <cell r="DV1187"/>
        </row>
        <row r="1188">
          <cell r="DV1188"/>
        </row>
        <row r="1189">
          <cell r="DV1189"/>
        </row>
        <row r="1190">
          <cell r="DV1190"/>
        </row>
        <row r="1191">
          <cell r="DV1191"/>
        </row>
        <row r="1192">
          <cell r="DV1192"/>
        </row>
        <row r="1193">
          <cell r="DV1193"/>
        </row>
        <row r="1194">
          <cell r="DV1194"/>
        </row>
        <row r="1195">
          <cell r="DV1195"/>
        </row>
        <row r="1196">
          <cell r="DV1196"/>
        </row>
        <row r="1197">
          <cell r="DV1197"/>
        </row>
        <row r="1198">
          <cell r="DV1198"/>
        </row>
        <row r="1199">
          <cell r="DV1199"/>
        </row>
        <row r="1200">
          <cell r="DV1200"/>
        </row>
        <row r="1201">
          <cell r="DV1201"/>
        </row>
        <row r="1202">
          <cell r="DV1202"/>
        </row>
        <row r="1203">
          <cell r="DV1203"/>
        </row>
        <row r="1204">
          <cell r="DV1204"/>
        </row>
        <row r="1205">
          <cell r="DV1205"/>
        </row>
        <row r="1206">
          <cell r="DV1206"/>
        </row>
        <row r="1207">
          <cell r="DV1207"/>
        </row>
        <row r="1208">
          <cell r="DV1208"/>
        </row>
        <row r="1209">
          <cell r="DV1209"/>
        </row>
        <row r="1210">
          <cell r="DV1210"/>
        </row>
        <row r="1211">
          <cell r="DV1211"/>
        </row>
        <row r="1212">
          <cell r="DV1212"/>
        </row>
        <row r="1213">
          <cell r="DV1213"/>
        </row>
        <row r="1214">
          <cell r="DV1214"/>
        </row>
        <row r="1215">
          <cell r="DV1215"/>
        </row>
        <row r="1216">
          <cell r="DV1216"/>
        </row>
        <row r="1217">
          <cell r="DV1217"/>
        </row>
        <row r="1218">
          <cell r="DV1218"/>
        </row>
        <row r="1219">
          <cell r="DV1219"/>
        </row>
        <row r="1220">
          <cell r="DV1220"/>
        </row>
        <row r="1221">
          <cell r="DV1221"/>
        </row>
        <row r="1222">
          <cell r="DV1222"/>
        </row>
        <row r="1223">
          <cell r="DV1223"/>
        </row>
        <row r="1224">
          <cell r="DV1224"/>
        </row>
        <row r="1225">
          <cell r="DV1225"/>
        </row>
        <row r="1226">
          <cell r="DV1226"/>
        </row>
        <row r="1227">
          <cell r="DV1227"/>
        </row>
        <row r="1228">
          <cell r="DV1228"/>
        </row>
        <row r="1229">
          <cell r="DV1229"/>
        </row>
        <row r="1230">
          <cell r="DV1230"/>
        </row>
        <row r="1231">
          <cell r="DV1231"/>
        </row>
        <row r="1232">
          <cell r="DV1232"/>
        </row>
        <row r="1233">
          <cell r="DV1233"/>
        </row>
        <row r="1234">
          <cell r="DV1234"/>
        </row>
        <row r="1235">
          <cell r="DV1235"/>
        </row>
        <row r="1236">
          <cell r="DV1236"/>
        </row>
        <row r="1237">
          <cell r="DV1237"/>
        </row>
        <row r="1238">
          <cell r="DV1238"/>
        </row>
        <row r="1239">
          <cell r="DV1239"/>
        </row>
        <row r="1240">
          <cell r="DV1240"/>
        </row>
        <row r="1241">
          <cell r="DV1241"/>
        </row>
        <row r="1242">
          <cell r="DV1242"/>
        </row>
        <row r="1243">
          <cell r="DV1243"/>
        </row>
        <row r="1244">
          <cell r="DV1244"/>
        </row>
        <row r="1245">
          <cell r="DV1245"/>
        </row>
        <row r="1246">
          <cell r="DV1246"/>
        </row>
        <row r="1247">
          <cell r="DV1247"/>
        </row>
        <row r="1248">
          <cell r="DV1248"/>
        </row>
        <row r="1249">
          <cell r="DV1249"/>
        </row>
        <row r="1250">
          <cell r="DV1250"/>
        </row>
        <row r="1251">
          <cell r="DV1251"/>
        </row>
        <row r="1252">
          <cell r="DV1252"/>
        </row>
        <row r="1253">
          <cell r="DV1253"/>
        </row>
        <row r="1254">
          <cell r="DV1254"/>
        </row>
        <row r="1255">
          <cell r="DV1255"/>
        </row>
        <row r="1256">
          <cell r="DV1256"/>
        </row>
        <row r="1257">
          <cell r="DV1257"/>
        </row>
        <row r="1258">
          <cell r="DV1258"/>
        </row>
        <row r="1259">
          <cell r="DV1259"/>
        </row>
        <row r="1260">
          <cell r="DV1260"/>
        </row>
        <row r="1261">
          <cell r="DV1261"/>
        </row>
        <row r="1262">
          <cell r="DV1262"/>
        </row>
        <row r="1263">
          <cell r="DV1263"/>
        </row>
        <row r="1264">
          <cell r="DV1264"/>
        </row>
        <row r="1265">
          <cell r="DV1265"/>
        </row>
        <row r="1266">
          <cell r="DV1266"/>
        </row>
        <row r="1267">
          <cell r="DV1267"/>
        </row>
        <row r="1268">
          <cell r="DV1268"/>
        </row>
        <row r="1269">
          <cell r="DV1269"/>
        </row>
        <row r="1270">
          <cell r="DV1270"/>
        </row>
        <row r="1271">
          <cell r="DV1271"/>
        </row>
        <row r="1272">
          <cell r="DV1272"/>
        </row>
        <row r="1273">
          <cell r="DV1273"/>
        </row>
        <row r="1274">
          <cell r="DV1274"/>
        </row>
        <row r="1275">
          <cell r="DV1275"/>
        </row>
        <row r="1276">
          <cell r="DV1276"/>
        </row>
        <row r="1277">
          <cell r="DV1277"/>
        </row>
        <row r="1278">
          <cell r="DV1278"/>
        </row>
        <row r="1279">
          <cell r="DV1279"/>
        </row>
        <row r="1280">
          <cell r="DV1280"/>
        </row>
        <row r="1281">
          <cell r="DV1281"/>
        </row>
        <row r="1282">
          <cell r="DV1282"/>
        </row>
        <row r="1283">
          <cell r="DV1283"/>
        </row>
        <row r="1284">
          <cell r="DV1284"/>
        </row>
        <row r="1285">
          <cell r="DV1285"/>
        </row>
        <row r="1286">
          <cell r="DV1286"/>
        </row>
        <row r="1287">
          <cell r="DV1287"/>
        </row>
        <row r="1288">
          <cell r="DV1288"/>
        </row>
        <row r="1289">
          <cell r="DV1289"/>
        </row>
        <row r="1290">
          <cell r="DV1290"/>
        </row>
        <row r="1291">
          <cell r="DV1291"/>
        </row>
        <row r="1292">
          <cell r="DV1292"/>
        </row>
        <row r="1293">
          <cell r="DV1293"/>
        </row>
        <row r="1294">
          <cell r="DV1294"/>
        </row>
        <row r="1295">
          <cell r="DV1295"/>
        </row>
        <row r="1296">
          <cell r="DV1296"/>
        </row>
        <row r="1297">
          <cell r="DV1297"/>
        </row>
        <row r="1298">
          <cell r="DV1298"/>
        </row>
        <row r="1299">
          <cell r="DV1299"/>
        </row>
        <row r="1300">
          <cell r="DV1300"/>
        </row>
        <row r="1301">
          <cell r="DV1301"/>
        </row>
        <row r="1302">
          <cell r="DV1302"/>
        </row>
        <row r="1303">
          <cell r="DV1303"/>
        </row>
        <row r="1304">
          <cell r="DV1304"/>
        </row>
        <row r="1305">
          <cell r="DV1305"/>
        </row>
        <row r="1306">
          <cell r="DV1306"/>
        </row>
        <row r="1307">
          <cell r="DV1307"/>
        </row>
        <row r="1308">
          <cell r="DV1308"/>
        </row>
        <row r="1309">
          <cell r="DV1309"/>
        </row>
        <row r="1310">
          <cell r="DV1310"/>
        </row>
        <row r="1311">
          <cell r="DV1311"/>
        </row>
        <row r="1312">
          <cell r="DV1312"/>
        </row>
        <row r="1313">
          <cell r="DV1313"/>
        </row>
        <row r="1314">
          <cell r="DV1314"/>
        </row>
        <row r="1315">
          <cell r="DV1315"/>
        </row>
        <row r="1316">
          <cell r="DV1316"/>
        </row>
        <row r="1317">
          <cell r="DV1317"/>
        </row>
        <row r="1318">
          <cell r="DV1318"/>
        </row>
        <row r="1319">
          <cell r="DV1319"/>
        </row>
        <row r="1320">
          <cell r="DV1320"/>
        </row>
        <row r="1321">
          <cell r="DV1321"/>
        </row>
        <row r="1322">
          <cell r="DV1322"/>
        </row>
        <row r="1323">
          <cell r="DV1323"/>
        </row>
        <row r="1324">
          <cell r="DV1324"/>
        </row>
        <row r="1325">
          <cell r="DV1325"/>
        </row>
        <row r="1326">
          <cell r="DV1326"/>
        </row>
        <row r="1327">
          <cell r="DV1327"/>
        </row>
        <row r="1328">
          <cell r="DV1328"/>
        </row>
        <row r="1329">
          <cell r="DV1329"/>
        </row>
        <row r="1330">
          <cell r="DV1330"/>
        </row>
        <row r="1331">
          <cell r="DV1331"/>
        </row>
        <row r="1332">
          <cell r="DV1332"/>
        </row>
        <row r="1333">
          <cell r="DV1333"/>
        </row>
        <row r="1334">
          <cell r="DV1334"/>
        </row>
        <row r="1335">
          <cell r="DV1335"/>
        </row>
        <row r="1336">
          <cell r="DV1336"/>
        </row>
        <row r="1337">
          <cell r="DV1337"/>
        </row>
        <row r="1338">
          <cell r="DV1338"/>
        </row>
        <row r="1339">
          <cell r="DV1339"/>
        </row>
        <row r="1340">
          <cell r="DV1340"/>
        </row>
        <row r="1341">
          <cell r="DV1341"/>
        </row>
        <row r="1342">
          <cell r="DV1342"/>
        </row>
        <row r="1343">
          <cell r="DV1343"/>
        </row>
        <row r="1344">
          <cell r="DV1344"/>
        </row>
        <row r="1345">
          <cell r="DV1345"/>
        </row>
        <row r="1346">
          <cell r="DV1346"/>
        </row>
        <row r="1347">
          <cell r="DV1347"/>
        </row>
        <row r="1348">
          <cell r="DV1348"/>
        </row>
        <row r="1349">
          <cell r="DV1349"/>
        </row>
        <row r="1350">
          <cell r="DV1350"/>
        </row>
        <row r="1351">
          <cell r="DV1351"/>
        </row>
        <row r="1352">
          <cell r="DV1352"/>
        </row>
        <row r="1353">
          <cell r="DV1353"/>
        </row>
        <row r="1354">
          <cell r="DV1354"/>
        </row>
        <row r="1355">
          <cell r="DV1355"/>
        </row>
        <row r="1356">
          <cell r="DV1356"/>
        </row>
        <row r="1357">
          <cell r="DV1357"/>
        </row>
        <row r="1358">
          <cell r="DV1358"/>
        </row>
        <row r="1359">
          <cell r="DV1359"/>
        </row>
        <row r="1360">
          <cell r="DV1360"/>
        </row>
        <row r="1361">
          <cell r="DV1361"/>
        </row>
        <row r="1362">
          <cell r="DV1362"/>
        </row>
        <row r="1363">
          <cell r="DV1363"/>
        </row>
        <row r="1364">
          <cell r="DV1364"/>
        </row>
        <row r="1365">
          <cell r="DV1365"/>
        </row>
        <row r="1366">
          <cell r="DV1366"/>
        </row>
        <row r="1367">
          <cell r="DV1367"/>
        </row>
        <row r="1368">
          <cell r="DV1368"/>
        </row>
        <row r="1369">
          <cell r="DV1369"/>
        </row>
        <row r="1370">
          <cell r="DV1370"/>
        </row>
        <row r="1371">
          <cell r="DV1371"/>
        </row>
        <row r="1372">
          <cell r="DV1372"/>
        </row>
        <row r="1373">
          <cell r="DV1373"/>
        </row>
        <row r="1374">
          <cell r="DV1374"/>
        </row>
        <row r="1375">
          <cell r="DV1375"/>
        </row>
        <row r="1376">
          <cell r="DV1376"/>
        </row>
        <row r="1377">
          <cell r="DV1377"/>
        </row>
        <row r="1378">
          <cell r="DV1378"/>
        </row>
        <row r="1379">
          <cell r="DV1379"/>
        </row>
        <row r="1380">
          <cell r="DV1380"/>
        </row>
        <row r="1381">
          <cell r="DV1381"/>
        </row>
        <row r="1382">
          <cell r="DV1382"/>
        </row>
        <row r="1383">
          <cell r="DV1383"/>
        </row>
        <row r="1384">
          <cell r="DV1384"/>
        </row>
        <row r="1385">
          <cell r="DV1385"/>
        </row>
        <row r="1386">
          <cell r="DV1386"/>
        </row>
        <row r="1387">
          <cell r="DV1387"/>
        </row>
        <row r="1388">
          <cell r="DV1388"/>
        </row>
        <row r="1389">
          <cell r="DV1389"/>
        </row>
        <row r="1390">
          <cell r="DV1390"/>
        </row>
        <row r="1391">
          <cell r="DV1391"/>
        </row>
        <row r="1392">
          <cell r="DV1392"/>
        </row>
        <row r="1393">
          <cell r="DV1393"/>
        </row>
        <row r="1394">
          <cell r="DV1394"/>
        </row>
        <row r="1395">
          <cell r="DV1395"/>
        </row>
        <row r="1396">
          <cell r="DV1396"/>
        </row>
        <row r="1397">
          <cell r="DV1397"/>
        </row>
        <row r="1398">
          <cell r="DV1398"/>
        </row>
        <row r="1399">
          <cell r="DV1399"/>
        </row>
        <row r="1400">
          <cell r="DV1400"/>
        </row>
        <row r="1401">
          <cell r="DV1401"/>
        </row>
        <row r="1402">
          <cell r="DV1402"/>
        </row>
        <row r="1403">
          <cell r="DV1403"/>
        </row>
        <row r="1404">
          <cell r="DV1404"/>
        </row>
        <row r="1405">
          <cell r="DV1405"/>
        </row>
        <row r="1406">
          <cell r="DV1406"/>
        </row>
        <row r="1407">
          <cell r="DV1407"/>
        </row>
        <row r="1408">
          <cell r="DV1408"/>
        </row>
        <row r="1409">
          <cell r="DV1409"/>
        </row>
        <row r="1410">
          <cell r="DV1410"/>
        </row>
        <row r="1411">
          <cell r="DV1411"/>
        </row>
        <row r="1412">
          <cell r="DV1412"/>
        </row>
        <row r="1413">
          <cell r="DV1413"/>
        </row>
        <row r="1414">
          <cell r="DV1414"/>
        </row>
        <row r="1415">
          <cell r="DV1415"/>
        </row>
        <row r="1416">
          <cell r="DV1416"/>
        </row>
        <row r="1417">
          <cell r="DV1417"/>
        </row>
        <row r="1418">
          <cell r="DV1418"/>
        </row>
        <row r="1419">
          <cell r="DV1419"/>
        </row>
        <row r="1420">
          <cell r="DV1420"/>
        </row>
        <row r="1421">
          <cell r="DV1421"/>
        </row>
        <row r="1422">
          <cell r="DV1422"/>
        </row>
        <row r="1423">
          <cell r="DV1423"/>
        </row>
        <row r="1424">
          <cell r="DV1424"/>
        </row>
        <row r="1425">
          <cell r="DV1425"/>
        </row>
        <row r="1426">
          <cell r="DV1426"/>
        </row>
        <row r="1427">
          <cell r="DV1427"/>
        </row>
        <row r="1428">
          <cell r="DV1428"/>
        </row>
        <row r="1429">
          <cell r="DV1429"/>
        </row>
        <row r="1430">
          <cell r="DV1430"/>
        </row>
        <row r="1431">
          <cell r="DV1431"/>
        </row>
        <row r="1432">
          <cell r="DV1432"/>
        </row>
        <row r="1433">
          <cell r="DV1433"/>
        </row>
        <row r="1434">
          <cell r="DV1434"/>
        </row>
        <row r="1435">
          <cell r="DV1435"/>
        </row>
        <row r="1436">
          <cell r="DV1436"/>
        </row>
        <row r="1437">
          <cell r="DV1437"/>
        </row>
        <row r="1438">
          <cell r="DV1438"/>
        </row>
        <row r="1439">
          <cell r="DV1439"/>
        </row>
        <row r="1440">
          <cell r="DV1440"/>
        </row>
        <row r="1441">
          <cell r="DV1441"/>
        </row>
        <row r="1442">
          <cell r="DV1442"/>
        </row>
        <row r="1443">
          <cell r="DV1443"/>
        </row>
        <row r="1444">
          <cell r="DV1444"/>
        </row>
        <row r="1445">
          <cell r="DV1445"/>
        </row>
        <row r="1446">
          <cell r="DV1446"/>
        </row>
        <row r="1447">
          <cell r="DV1447"/>
        </row>
        <row r="1448">
          <cell r="DV1448"/>
        </row>
        <row r="1449">
          <cell r="DV1449"/>
        </row>
        <row r="1450">
          <cell r="DV1450"/>
        </row>
        <row r="1451">
          <cell r="DV1451"/>
        </row>
        <row r="1452">
          <cell r="DV1452"/>
        </row>
        <row r="1453">
          <cell r="DV1453"/>
        </row>
        <row r="1454">
          <cell r="DV1454"/>
        </row>
        <row r="1455">
          <cell r="DV1455"/>
        </row>
        <row r="1456">
          <cell r="DV1456"/>
        </row>
        <row r="1457">
          <cell r="DV1457"/>
        </row>
        <row r="1458">
          <cell r="DV1458"/>
        </row>
        <row r="1459">
          <cell r="DV1459"/>
        </row>
        <row r="1460">
          <cell r="DV1460"/>
        </row>
        <row r="1461">
          <cell r="DV1461"/>
        </row>
        <row r="1462">
          <cell r="DV1462"/>
        </row>
        <row r="1463">
          <cell r="DV1463"/>
        </row>
        <row r="1464">
          <cell r="DV1464"/>
        </row>
        <row r="1465">
          <cell r="DV1465"/>
        </row>
        <row r="1466">
          <cell r="DV1466"/>
        </row>
        <row r="1467">
          <cell r="DV1467"/>
        </row>
        <row r="1468">
          <cell r="DV1468"/>
        </row>
        <row r="1469">
          <cell r="DV1469"/>
        </row>
        <row r="1470">
          <cell r="DV1470"/>
        </row>
        <row r="1471">
          <cell r="DV1471"/>
        </row>
        <row r="1472">
          <cell r="DV1472"/>
        </row>
        <row r="1473">
          <cell r="DV1473"/>
        </row>
        <row r="1474">
          <cell r="DV1474"/>
        </row>
        <row r="1475">
          <cell r="DV1475"/>
        </row>
        <row r="1476">
          <cell r="DV1476"/>
        </row>
        <row r="1477">
          <cell r="DV1477"/>
        </row>
        <row r="1478">
          <cell r="DV1478"/>
        </row>
        <row r="1479">
          <cell r="DV1479"/>
        </row>
        <row r="1480">
          <cell r="DV1480"/>
        </row>
        <row r="1481">
          <cell r="DV1481"/>
        </row>
        <row r="1482">
          <cell r="DV1482"/>
        </row>
        <row r="1483">
          <cell r="DV1483"/>
        </row>
        <row r="1484">
          <cell r="DV1484"/>
        </row>
        <row r="1485">
          <cell r="DV1485"/>
        </row>
        <row r="1486">
          <cell r="DV1486"/>
        </row>
        <row r="1487">
          <cell r="DV1487"/>
        </row>
        <row r="1488">
          <cell r="DV1488"/>
        </row>
        <row r="1489">
          <cell r="DV1489"/>
        </row>
        <row r="1490">
          <cell r="DV1490"/>
        </row>
        <row r="1491">
          <cell r="DV1491"/>
        </row>
        <row r="1492">
          <cell r="DV1492"/>
        </row>
        <row r="1493">
          <cell r="DV1493"/>
        </row>
        <row r="1494">
          <cell r="DV1494"/>
        </row>
        <row r="1495">
          <cell r="DV1495"/>
        </row>
        <row r="1496">
          <cell r="DV1496"/>
        </row>
        <row r="1497">
          <cell r="DV1497"/>
        </row>
        <row r="1498">
          <cell r="DV1498"/>
        </row>
        <row r="1499">
          <cell r="DV1499"/>
        </row>
        <row r="1500">
          <cell r="DV1500"/>
        </row>
        <row r="1501">
          <cell r="DV1501"/>
        </row>
        <row r="1502">
          <cell r="DV1502"/>
        </row>
        <row r="1503">
          <cell r="DV1503"/>
        </row>
        <row r="1504">
          <cell r="DV1504"/>
        </row>
        <row r="1505">
          <cell r="DV1505"/>
        </row>
        <row r="1506">
          <cell r="DV1506"/>
        </row>
        <row r="1507">
          <cell r="DV1507"/>
        </row>
        <row r="1508">
          <cell r="DV1508"/>
        </row>
        <row r="1509">
          <cell r="DV1509"/>
        </row>
        <row r="1510">
          <cell r="DV1510"/>
        </row>
        <row r="1511">
          <cell r="DV1511"/>
        </row>
        <row r="1512">
          <cell r="DV1512"/>
        </row>
        <row r="1513">
          <cell r="DV1513"/>
        </row>
        <row r="1514">
          <cell r="DV1514"/>
        </row>
        <row r="1515">
          <cell r="DV1515"/>
        </row>
        <row r="1516">
          <cell r="DV1516"/>
        </row>
        <row r="1517">
          <cell r="DV1517"/>
        </row>
        <row r="1518">
          <cell r="DV1518"/>
        </row>
        <row r="1519">
          <cell r="DV1519"/>
        </row>
        <row r="1520">
          <cell r="DV1520"/>
        </row>
        <row r="1521">
          <cell r="DV1521"/>
        </row>
        <row r="1522">
          <cell r="DV1522"/>
        </row>
        <row r="1523">
          <cell r="DV1523"/>
        </row>
        <row r="1524">
          <cell r="DV1524"/>
        </row>
        <row r="1525">
          <cell r="DV1525"/>
        </row>
        <row r="1526">
          <cell r="DV1526"/>
        </row>
        <row r="1527">
          <cell r="DV1527"/>
        </row>
        <row r="1528">
          <cell r="DV1528"/>
        </row>
        <row r="1529">
          <cell r="DV1529"/>
        </row>
        <row r="1530">
          <cell r="DV1530"/>
        </row>
        <row r="1531">
          <cell r="DV1531"/>
        </row>
        <row r="1532">
          <cell r="DV1532"/>
        </row>
        <row r="1533">
          <cell r="DV1533"/>
        </row>
        <row r="1534">
          <cell r="DV1534"/>
        </row>
        <row r="1535">
          <cell r="DV1535"/>
        </row>
        <row r="1536">
          <cell r="DV1536"/>
        </row>
        <row r="1537">
          <cell r="DV1537"/>
        </row>
        <row r="1538">
          <cell r="DV1538"/>
        </row>
        <row r="1539">
          <cell r="DV1539"/>
        </row>
        <row r="1540">
          <cell r="DV1540"/>
        </row>
        <row r="1541">
          <cell r="DV1541"/>
        </row>
        <row r="1542">
          <cell r="DV1542"/>
        </row>
        <row r="1543">
          <cell r="DV1543"/>
        </row>
        <row r="1544">
          <cell r="DV1544"/>
        </row>
        <row r="1545">
          <cell r="DV1545"/>
        </row>
        <row r="1546">
          <cell r="DV1546"/>
        </row>
        <row r="1547">
          <cell r="DV1547"/>
        </row>
        <row r="1548">
          <cell r="DV1548"/>
        </row>
        <row r="1549">
          <cell r="DV1549"/>
        </row>
        <row r="1550">
          <cell r="DV1550"/>
        </row>
        <row r="1551">
          <cell r="DV1551"/>
        </row>
        <row r="1552">
          <cell r="DV1552"/>
        </row>
        <row r="1553">
          <cell r="DV1553"/>
        </row>
        <row r="1554">
          <cell r="DV1554"/>
        </row>
        <row r="1555">
          <cell r="DV1555"/>
        </row>
        <row r="1556">
          <cell r="DV1556"/>
        </row>
        <row r="1557">
          <cell r="DV1557"/>
        </row>
        <row r="1558">
          <cell r="DV1558"/>
        </row>
        <row r="1559">
          <cell r="DV1559"/>
        </row>
        <row r="1560">
          <cell r="DV1560"/>
        </row>
        <row r="1561">
          <cell r="DV1561"/>
        </row>
        <row r="1562">
          <cell r="DV1562"/>
        </row>
        <row r="1563">
          <cell r="DV1563"/>
        </row>
        <row r="1564">
          <cell r="DV1564"/>
        </row>
        <row r="1565">
          <cell r="DV1565"/>
        </row>
        <row r="1566">
          <cell r="DV1566"/>
        </row>
        <row r="1567">
          <cell r="DV1567"/>
        </row>
        <row r="1568">
          <cell r="DV1568"/>
        </row>
        <row r="1569">
          <cell r="DV1569"/>
        </row>
        <row r="1570">
          <cell r="DV1570"/>
        </row>
        <row r="1571">
          <cell r="DV1571"/>
        </row>
        <row r="1572">
          <cell r="DV1572"/>
        </row>
        <row r="1573">
          <cell r="DV1573"/>
        </row>
        <row r="1574">
          <cell r="DV1574"/>
        </row>
        <row r="1575">
          <cell r="DV1575"/>
        </row>
        <row r="1576">
          <cell r="DV1576"/>
        </row>
        <row r="1577">
          <cell r="DV1577"/>
        </row>
        <row r="1578">
          <cell r="DV1578"/>
        </row>
        <row r="1579">
          <cell r="DV1579"/>
        </row>
        <row r="1580">
          <cell r="DV1580"/>
        </row>
        <row r="1581">
          <cell r="DV1581"/>
        </row>
        <row r="1582">
          <cell r="DV1582"/>
        </row>
        <row r="1583">
          <cell r="DV1583"/>
        </row>
        <row r="1584">
          <cell r="DV1584"/>
        </row>
        <row r="1585">
          <cell r="DV1585"/>
        </row>
        <row r="1586">
          <cell r="DV1586"/>
        </row>
        <row r="1587">
          <cell r="DV1587"/>
        </row>
        <row r="1588">
          <cell r="DV1588"/>
        </row>
        <row r="1589">
          <cell r="DV1589"/>
        </row>
        <row r="1590">
          <cell r="DV1590"/>
        </row>
        <row r="1591">
          <cell r="DV1591"/>
        </row>
        <row r="1592">
          <cell r="DV1592"/>
        </row>
        <row r="1593">
          <cell r="DV1593"/>
        </row>
        <row r="1594">
          <cell r="DV1594"/>
        </row>
        <row r="1595">
          <cell r="DV1595"/>
        </row>
        <row r="1596">
          <cell r="DV1596"/>
        </row>
        <row r="1597">
          <cell r="DV1597"/>
        </row>
        <row r="1598">
          <cell r="DV1598"/>
        </row>
        <row r="1599">
          <cell r="DV1599"/>
        </row>
        <row r="1600">
          <cell r="DV1600"/>
        </row>
        <row r="1601">
          <cell r="DV1601"/>
        </row>
        <row r="1602">
          <cell r="DV1602"/>
        </row>
        <row r="1603">
          <cell r="DV1603"/>
        </row>
        <row r="1604">
          <cell r="DV1604"/>
        </row>
        <row r="1605">
          <cell r="DV1605"/>
        </row>
        <row r="1606">
          <cell r="DV1606"/>
        </row>
        <row r="1607">
          <cell r="DV1607"/>
        </row>
        <row r="1608">
          <cell r="DV1608"/>
        </row>
        <row r="1609">
          <cell r="DV1609"/>
        </row>
        <row r="1610">
          <cell r="DV1610"/>
        </row>
        <row r="1611">
          <cell r="DV1611"/>
        </row>
        <row r="1612">
          <cell r="DV1612"/>
        </row>
        <row r="1613">
          <cell r="DV1613"/>
        </row>
        <row r="1614">
          <cell r="DV1614"/>
        </row>
        <row r="1615">
          <cell r="DV1615"/>
        </row>
        <row r="1616">
          <cell r="DV1616"/>
        </row>
        <row r="1617">
          <cell r="DV1617"/>
        </row>
        <row r="1618">
          <cell r="DV1618"/>
        </row>
        <row r="1619">
          <cell r="DV1619"/>
        </row>
        <row r="1620">
          <cell r="DV1620"/>
        </row>
        <row r="1621">
          <cell r="DV1621"/>
        </row>
        <row r="1622">
          <cell r="DV1622"/>
        </row>
        <row r="1623">
          <cell r="DV1623"/>
        </row>
        <row r="1624">
          <cell r="DV1624"/>
        </row>
        <row r="1625">
          <cell r="DV1625"/>
        </row>
        <row r="1626">
          <cell r="DV1626"/>
        </row>
        <row r="1627">
          <cell r="DV1627"/>
        </row>
        <row r="1628">
          <cell r="DV1628"/>
        </row>
        <row r="1629">
          <cell r="DV1629"/>
        </row>
        <row r="1630">
          <cell r="DV1630"/>
        </row>
        <row r="1631">
          <cell r="DV1631"/>
        </row>
        <row r="1632">
          <cell r="DV1632"/>
        </row>
        <row r="1633">
          <cell r="DV1633"/>
        </row>
        <row r="1634">
          <cell r="DV1634"/>
        </row>
        <row r="1635">
          <cell r="DV1635"/>
        </row>
        <row r="1636">
          <cell r="DV1636"/>
        </row>
        <row r="1637">
          <cell r="DV1637"/>
        </row>
        <row r="1638">
          <cell r="DV1638"/>
        </row>
        <row r="1639">
          <cell r="DV1639"/>
        </row>
        <row r="1640">
          <cell r="DV1640"/>
        </row>
        <row r="1641">
          <cell r="DV1641"/>
        </row>
        <row r="1642">
          <cell r="DV1642"/>
        </row>
        <row r="1643">
          <cell r="DV1643"/>
        </row>
        <row r="1644">
          <cell r="DV1644"/>
        </row>
        <row r="1645">
          <cell r="DV1645"/>
        </row>
        <row r="1646">
          <cell r="DV1646"/>
        </row>
        <row r="1647">
          <cell r="DV1647"/>
        </row>
        <row r="1648">
          <cell r="DV1648"/>
        </row>
        <row r="1649">
          <cell r="DV1649"/>
        </row>
        <row r="1650">
          <cell r="DV1650"/>
        </row>
        <row r="1651">
          <cell r="DV1651"/>
        </row>
        <row r="1652">
          <cell r="DV1652"/>
        </row>
        <row r="1653">
          <cell r="DV1653"/>
        </row>
        <row r="1654">
          <cell r="DV1654"/>
        </row>
        <row r="1655">
          <cell r="DV1655"/>
        </row>
        <row r="1656">
          <cell r="DV1656"/>
        </row>
        <row r="1657">
          <cell r="DV1657"/>
        </row>
        <row r="1658">
          <cell r="DV1658"/>
        </row>
        <row r="1659">
          <cell r="DV1659"/>
        </row>
        <row r="1660">
          <cell r="DV1660"/>
        </row>
        <row r="1661">
          <cell r="DV1661"/>
        </row>
        <row r="1662">
          <cell r="DV1662"/>
        </row>
        <row r="1663">
          <cell r="DV1663"/>
        </row>
        <row r="1664">
          <cell r="DV1664"/>
        </row>
        <row r="1665">
          <cell r="DV1665"/>
        </row>
        <row r="1666">
          <cell r="DV1666"/>
        </row>
        <row r="1667">
          <cell r="DV1667"/>
        </row>
        <row r="1668">
          <cell r="DV1668"/>
        </row>
        <row r="1669">
          <cell r="DV1669"/>
        </row>
        <row r="1670">
          <cell r="DV1670"/>
        </row>
        <row r="1671">
          <cell r="DV1671"/>
        </row>
        <row r="1672">
          <cell r="DV1672"/>
        </row>
        <row r="1673">
          <cell r="DV1673"/>
        </row>
        <row r="1674">
          <cell r="DV1674"/>
        </row>
        <row r="1675">
          <cell r="DV1675"/>
        </row>
        <row r="1676">
          <cell r="DV1676"/>
        </row>
        <row r="1677">
          <cell r="DV1677"/>
        </row>
        <row r="1678">
          <cell r="DV1678"/>
        </row>
        <row r="1679">
          <cell r="DV1679"/>
        </row>
        <row r="1680">
          <cell r="DV1680"/>
        </row>
        <row r="1681">
          <cell r="DV1681"/>
        </row>
        <row r="1682">
          <cell r="DV1682"/>
        </row>
        <row r="1683">
          <cell r="DV1683"/>
        </row>
        <row r="1684">
          <cell r="DV1684"/>
        </row>
        <row r="1685">
          <cell r="DV1685"/>
        </row>
        <row r="1686">
          <cell r="DV1686"/>
        </row>
        <row r="1687">
          <cell r="DV1687"/>
        </row>
        <row r="1688">
          <cell r="DV1688"/>
        </row>
        <row r="1689">
          <cell r="DV1689"/>
        </row>
        <row r="1690">
          <cell r="DV1690"/>
        </row>
        <row r="1691">
          <cell r="DV1691"/>
        </row>
        <row r="1692">
          <cell r="DV1692"/>
        </row>
        <row r="1693">
          <cell r="DV1693"/>
        </row>
        <row r="1694">
          <cell r="DV1694"/>
        </row>
        <row r="1695">
          <cell r="DV1695"/>
        </row>
        <row r="1696">
          <cell r="DV1696"/>
        </row>
        <row r="1697">
          <cell r="DV1697"/>
        </row>
        <row r="1698">
          <cell r="DV1698"/>
        </row>
        <row r="1699">
          <cell r="DV1699"/>
        </row>
        <row r="1700">
          <cell r="DV1700"/>
        </row>
        <row r="1701">
          <cell r="DV1701"/>
        </row>
        <row r="1702">
          <cell r="DV1702"/>
        </row>
        <row r="1703">
          <cell r="DV1703"/>
        </row>
        <row r="1704">
          <cell r="DV1704"/>
        </row>
        <row r="1705">
          <cell r="DV1705"/>
        </row>
        <row r="1706">
          <cell r="DV1706"/>
        </row>
        <row r="1707">
          <cell r="DV1707"/>
        </row>
        <row r="1708">
          <cell r="DV1708"/>
        </row>
        <row r="1709">
          <cell r="DV1709"/>
        </row>
        <row r="1710">
          <cell r="DV1710"/>
        </row>
        <row r="1711">
          <cell r="DV1711"/>
        </row>
        <row r="1712">
          <cell r="DV1712"/>
        </row>
        <row r="1713">
          <cell r="DV1713"/>
        </row>
        <row r="1714">
          <cell r="DV1714"/>
        </row>
        <row r="1715">
          <cell r="DV1715"/>
        </row>
        <row r="1716">
          <cell r="DV1716"/>
        </row>
        <row r="1717">
          <cell r="DV1717"/>
        </row>
        <row r="1718">
          <cell r="DV1718"/>
        </row>
        <row r="1719">
          <cell r="DV1719"/>
        </row>
        <row r="1720">
          <cell r="DV1720"/>
        </row>
        <row r="1721">
          <cell r="DV1721"/>
        </row>
        <row r="1722">
          <cell r="DV1722"/>
        </row>
        <row r="1723">
          <cell r="DV1723"/>
        </row>
        <row r="1724">
          <cell r="DV1724"/>
        </row>
        <row r="1725">
          <cell r="DV1725"/>
        </row>
        <row r="1726">
          <cell r="DV1726"/>
        </row>
        <row r="1727">
          <cell r="DV1727"/>
        </row>
        <row r="1728">
          <cell r="DV1728"/>
        </row>
        <row r="1729">
          <cell r="DV1729"/>
        </row>
        <row r="1730">
          <cell r="DV1730"/>
        </row>
        <row r="1731">
          <cell r="DV1731"/>
        </row>
        <row r="1732">
          <cell r="DV1732"/>
        </row>
        <row r="1733">
          <cell r="DV1733"/>
        </row>
        <row r="1734">
          <cell r="DV1734"/>
        </row>
        <row r="1735">
          <cell r="DV1735"/>
        </row>
        <row r="1736">
          <cell r="DV1736"/>
        </row>
        <row r="1737">
          <cell r="DV1737"/>
        </row>
        <row r="1738">
          <cell r="DV1738"/>
        </row>
        <row r="1739">
          <cell r="DV1739"/>
        </row>
        <row r="1740">
          <cell r="DV1740"/>
        </row>
        <row r="1741">
          <cell r="DV1741"/>
        </row>
        <row r="1742">
          <cell r="DV1742"/>
        </row>
        <row r="1743">
          <cell r="DV1743"/>
        </row>
        <row r="1744">
          <cell r="DV1744"/>
        </row>
        <row r="1745">
          <cell r="DV1745"/>
        </row>
        <row r="1746">
          <cell r="DV1746"/>
        </row>
        <row r="1747">
          <cell r="DV1747"/>
        </row>
        <row r="1748">
          <cell r="DV1748"/>
        </row>
        <row r="1749">
          <cell r="DV1749"/>
        </row>
        <row r="1750">
          <cell r="DV1750"/>
        </row>
        <row r="1751">
          <cell r="DV1751"/>
        </row>
        <row r="1752">
          <cell r="DV1752"/>
        </row>
        <row r="1753">
          <cell r="DV1753"/>
        </row>
        <row r="1754">
          <cell r="DV1754"/>
        </row>
        <row r="1755">
          <cell r="DV1755"/>
        </row>
        <row r="1756">
          <cell r="DV1756"/>
        </row>
        <row r="1757">
          <cell r="DV1757"/>
        </row>
        <row r="1758">
          <cell r="DV1758"/>
        </row>
        <row r="1759">
          <cell r="DV1759"/>
        </row>
        <row r="1760">
          <cell r="DV1760"/>
        </row>
        <row r="1761">
          <cell r="DV1761"/>
        </row>
        <row r="1762">
          <cell r="DV1762"/>
        </row>
        <row r="1763">
          <cell r="DV1763"/>
        </row>
        <row r="1764">
          <cell r="DV1764"/>
        </row>
        <row r="1765">
          <cell r="DV1765"/>
        </row>
        <row r="1766">
          <cell r="DV1766"/>
        </row>
        <row r="1767">
          <cell r="DV1767"/>
        </row>
        <row r="1768">
          <cell r="DV1768"/>
        </row>
        <row r="1769">
          <cell r="DV1769"/>
        </row>
        <row r="1770">
          <cell r="DV1770"/>
        </row>
        <row r="1771">
          <cell r="DV1771"/>
        </row>
        <row r="1772">
          <cell r="DV1772"/>
        </row>
        <row r="1773">
          <cell r="DV1773"/>
        </row>
        <row r="1774">
          <cell r="DV1774"/>
        </row>
        <row r="1775">
          <cell r="DV1775"/>
        </row>
        <row r="1776">
          <cell r="DV1776"/>
        </row>
        <row r="1777">
          <cell r="DV1777"/>
        </row>
        <row r="1778">
          <cell r="DV1778"/>
        </row>
        <row r="1779">
          <cell r="DV1779"/>
        </row>
        <row r="1780">
          <cell r="DV1780"/>
        </row>
        <row r="1781">
          <cell r="DV1781"/>
        </row>
        <row r="1782">
          <cell r="DV1782"/>
        </row>
        <row r="1783">
          <cell r="DV1783"/>
        </row>
        <row r="1784">
          <cell r="DV1784"/>
        </row>
        <row r="1785">
          <cell r="DV1785"/>
        </row>
        <row r="1786">
          <cell r="DV1786"/>
        </row>
        <row r="1787">
          <cell r="DV1787"/>
        </row>
        <row r="1788">
          <cell r="DV1788"/>
        </row>
        <row r="1789">
          <cell r="DV1789"/>
        </row>
        <row r="1790">
          <cell r="DV1790"/>
        </row>
        <row r="1791">
          <cell r="DV1791"/>
        </row>
        <row r="1792">
          <cell r="DV1792"/>
        </row>
        <row r="1793">
          <cell r="DV1793"/>
        </row>
        <row r="1794">
          <cell r="DV1794"/>
        </row>
        <row r="1795">
          <cell r="DV1795"/>
        </row>
        <row r="1796">
          <cell r="DV1796"/>
        </row>
        <row r="1797">
          <cell r="DV1797"/>
        </row>
        <row r="1798">
          <cell r="DV1798"/>
        </row>
        <row r="1799">
          <cell r="DV1799"/>
        </row>
        <row r="1800">
          <cell r="DV1800"/>
        </row>
        <row r="1801">
          <cell r="DV1801"/>
        </row>
        <row r="1802">
          <cell r="DV1802"/>
        </row>
        <row r="1803">
          <cell r="DV1803"/>
        </row>
        <row r="1804">
          <cell r="DV1804"/>
        </row>
        <row r="1805">
          <cell r="DV1805"/>
        </row>
        <row r="1806">
          <cell r="DV1806"/>
        </row>
        <row r="1807">
          <cell r="DV1807"/>
        </row>
        <row r="1808">
          <cell r="DV1808"/>
        </row>
        <row r="1809">
          <cell r="DV1809"/>
        </row>
        <row r="1810">
          <cell r="DV1810"/>
        </row>
        <row r="1811">
          <cell r="DV1811"/>
        </row>
        <row r="1812">
          <cell r="DV1812"/>
        </row>
        <row r="1813">
          <cell r="DV1813"/>
        </row>
        <row r="1814">
          <cell r="DV1814"/>
        </row>
        <row r="1815">
          <cell r="DV1815"/>
        </row>
        <row r="1816">
          <cell r="DV1816"/>
        </row>
        <row r="1817">
          <cell r="DV1817"/>
        </row>
        <row r="1818">
          <cell r="DV1818"/>
        </row>
        <row r="1819">
          <cell r="DV1819"/>
        </row>
        <row r="1820">
          <cell r="DV1820"/>
        </row>
        <row r="1821">
          <cell r="DV1821"/>
        </row>
        <row r="1822">
          <cell r="DV1822"/>
        </row>
        <row r="1823">
          <cell r="DV1823"/>
        </row>
        <row r="1824">
          <cell r="DV1824"/>
        </row>
        <row r="1825">
          <cell r="DV1825"/>
        </row>
        <row r="1826">
          <cell r="DV1826"/>
        </row>
        <row r="1827">
          <cell r="DV1827"/>
        </row>
        <row r="1828">
          <cell r="DV1828"/>
        </row>
        <row r="1829">
          <cell r="DV1829"/>
        </row>
        <row r="1830">
          <cell r="DV1830"/>
        </row>
        <row r="1831">
          <cell r="DV1831"/>
        </row>
        <row r="1832">
          <cell r="DV1832"/>
        </row>
        <row r="1833">
          <cell r="DV1833"/>
        </row>
        <row r="1834">
          <cell r="DV1834"/>
        </row>
        <row r="1835">
          <cell r="DV1835"/>
        </row>
        <row r="1836">
          <cell r="DV1836"/>
        </row>
        <row r="1837">
          <cell r="DV1837"/>
        </row>
        <row r="1838">
          <cell r="DV1838"/>
        </row>
        <row r="1839">
          <cell r="DV1839"/>
        </row>
        <row r="1840">
          <cell r="DV1840"/>
        </row>
        <row r="1841">
          <cell r="DV1841"/>
        </row>
        <row r="1842">
          <cell r="DV1842"/>
        </row>
        <row r="1843">
          <cell r="DV1843"/>
        </row>
        <row r="1844">
          <cell r="DV1844"/>
        </row>
        <row r="1845">
          <cell r="DV1845"/>
        </row>
        <row r="1846">
          <cell r="DV1846"/>
        </row>
        <row r="1847">
          <cell r="DV1847"/>
        </row>
        <row r="1848">
          <cell r="DV1848"/>
        </row>
        <row r="1849">
          <cell r="DV1849"/>
        </row>
        <row r="1850">
          <cell r="DV1850"/>
        </row>
        <row r="1851">
          <cell r="DV1851"/>
        </row>
        <row r="1852">
          <cell r="DV1852"/>
        </row>
        <row r="1853">
          <cell r="DV1853"/>
        </row>
        <row r="1854">
          <cell r="DV1854"/>
        </row>
        <row r="1855">
          <cell r="DV1855"/>
        </row>
        <row r="1856">
          <cell r="DV1856"/>
        </row>
        <row r="1857">
          <cell r="DV1857"/>
        </row>
        <row r="1858">
          <cell r="DV1858"/>
        </row>
        <row r="1859">
          <cell r="DV1859"/>
        </row>
        <row r="1860">
          <cell r="DV1860"/>
        </row>
        <row r="1861">
          <cell r="DV1861"/>
        </row>
        <row r="1862">
          <cell r="DV1862"/>
        </row>
        <row r="1863">
          <cell r="DV1863"/>
        </row>
        <row r="1864">
          <cell r="DV1864"/>
        </row>
        <row r="1865">
          <cell r="DV1865"/>
        </row>
        <row r="1866">
          <cell r="DV1866"/>
        </row>
        <row r="1867">
          <cell r="DV1867"/>
        </row>
        <row r="1868">
          <cell r="DV1868"/>
        </row>
        <row r="1869">
          <cell r="DV1869"/>
        </row>
        <row r="1870">
          <cell r="DV1870"/>
        </row>
        <row r="1871">
          <cell r="DV1871"/>
        </row>
        <row r="1872">
          <cell r="DV1872"/>
        </row>
        <row r="1873">
          <cell r="DV1873"/>
        </row>
        <row r="1874">
          <cell r="DV1874"/>
        </row>
        <row r="1875">
          <cell r="DV1875"/>
        </row>
        <row r="1876">
          <cell r="DV1876"/>
        </row>
        <row r="1877">
          <cell r="DV1877"/>
        </row>
        <row r="1878">
          <cell r="DV1878"/>
        </row>
        <row r="1879">
          <cell r="DV1879"/>
        </row>
        <row r="1880">
          <cell r="DV1880"/>
        </row>
        <row r="1881">
          <cell r="DV1881"/>
        </row>
        <row r="1882">
          <cell r="DV1882"/>
        </row>
        <row r="1883">
          <cell r="DV1883"/>
        </row>
        <row r="1884">
          <cell r="DV1884"/>
        </row>
        <row r="1885">
          <cell r="DV1885"/>
        </row>
        <row r="1886">
          <cell r="DV1886"/>
        </row>
        <row r="1887">
          <cell r="DV1887"/>
        </row>
        <row r="1888">
          <cell r="DV1888"/>
        </row>
        <row r="1889">
          <cell r="DV1889"/>
        </row>
        <row r="1890">
          <cell r="DV1890"/>
        </row>
        <row r="1891">
          <cell r="DV1891"/>
        </row>
        <row r="1892">
          <cell r="DV1892"/>
        </row>
        <row r="1893">
          <cell r="DV1893"/>
        </row>
        <row r="1894">
          <cell r="DV1894"/>
        </row>
        <row r="1895">
          <cell r="DV1895"/>
        </row>
        <row r="1896">
          <cell r="DV1896"/>
        </row>
        <row r="1897">
          <cell r="DV1897"/>
        </row>
        <row r="1898">
          <cell r="DV1898"/>
        </row>
        <row r="1899">
          <cell r="DV1899"/>
        </row>
        <row r="1900">
          <cell r="DV1900"/>
        </row>
        <row r="1901">
          <cell r="DV1901"/>
        </row>
        <row r="1902">
          <cell r="DV1902"/>
        </row>
        <row r="1903">
          <cell r="DV1903"/>
        </row>
        <row r="1904">
          <cell r="DV1904"/>
        </row>
        <row r="1905">
          <cell r="DV1905"/>
        </row>
        <row r="1906">
          <cell r="DV1906"/>
        </row>
        <row r="1907">
          <cell r="DV1907"/>
        </row>
        <row r="1908">
          <cell r="DV1908"/>
        </row>
        <row r="1909">
          <cell r="DV1909"/>
        </row>
        <row r="1910">
          <cell r="DV1910"/>
        </row>
        <row r="1911">
          <cell r="DV1911"/>
        </row>
        <row r="1912">
          <cell r="DV1912"/>
        </row>
        <row r="1913">
          <cell r="DV1913"/>
        </row>
        <row r="1914">
          <cell r="DV1914"/>
        </row>
        <row r="1915">
          <cell r="DV1915"/>
        </row>
        <row r="1916">
          <cell r="DV1916"/>
        </row>
        <row r="1917">
          <cell r="DV1917"/>
        </row>
        <row r="1918">
          <cell r="DV1918"/>
        </row>
        <row r="1919">
          <cell r="DV1919"/>
        </row>
        <row r="1920">
          <cell r="DV1920"/>
        </row>
        <row r="1921">
          <cell r="DV1921"/>
        </row>
        <row r="1922">
          <cell r="DV1922"/>
        </row>
        <row r="1923">
          <cell r="DV1923"/>
        </row>
        <row r="1924">
          <cell r="DV1924"/>
        </row>
        <row r="1925">
          <cell r="DV1925"/>
        </row>
        <row r="1926">
          <cell r="DV1926"/>
        </row>
        <row r="1927">
          <cell r="DV1927"/>
        </row>
        <row r="1928">
          <cell r="DV1928"/>
        </row>
        <row r="1929">
          <cell r="DV1929"/>
        </row>
        <row r="1930">
          <cell r="DV1930"/>
        </row>
        <row r="1931">
          <cell r="DV1931"/>
        </row>
        <row r="1932">
          <cell r="DV1932"/>
        </row>
        <row r="1933">
          <cell r="DV1933"/>
        </row>
        <row r="1934">
          <cell r="DV1934"/>
        </row>
        <row r="1935">
          <cell r="DV1935"/>
        </row>
        <row r="1936">
          <cell r="DV1936"/>
        </row>
        <row r="1937">
          <cell r="DV1937"/>
        </row>
        <row r="1938">
          <cell r="DV1938"/>
        </row>
        <row r="1939">
          <cell r="DV1939"/>
        </row>
        <row r="1940">
          <cell r="DV1940"/>
        </row>
        <row r="1941">
          <cell r="DV1941"/>
        </row>
        <row r="1942">
          <cell r="DV1942"/>
        </row>
        <row r="1943">
          <cell r="DV1943"/>
        </row>
        <row r="1944">
          <cell r="DV1944"/>
        </row>
        <row r="1945">
          <cell r="DV1945"/>
        </row>
        <row r="1946">
          <cell r="DV1946"/>
        </row>
        <row r="1947">
          <cell r="DV1947"/>
        </row>
        <row r="1948">
          <cell r="DV1948"/>
        </row>
        <row r="1949">
          <cell r="DV1949"/>
        </row>
        <row r="1950">
          <cell r="DV1950"/>
        </row>
        <row r="1951">
          <cell r="DV1951"/>
        </row>
        <row r="1952">
          <cell r="DV1952"/>
        </row>
        <row r="1953">
          <cell r="DV1953"/>
        </row>
        <row r="1954">
          <cell r="DV1954"/>
        </row>
        <row r="1955">
          <cell r="DV1955"/>
        </row>
        <row r="1956">
          <cell r="DV1956"/>
        </row>
        <row r="1957">
          <cell r="DV1957"/>
        </row>
        <row r="1958">
          <cell r="DV1958"/>
        </row>
        <row r="1959">
          <cell r="DV1959"/>
        </row>
        <row r="1960">
          <cell r="DV1960"/>
        </row>
        <row r="1961">
          <cell r="DV1961"/>
        </row>
        <row r="1962">
          <cell r="DV1962"/>
        </row>
        <row r="1963">
          <cell r="DV1963"/>
        </row>
        <row r="1964">
          <cell r="DV1964"/>
        </row>
        <row r="1965">
          <cell r="DV1965"/>
        </row>
        <row r="1966">
          <cell r="DV1966"/>
        </row>
        <row r="1967">
          <cell r="DV1967"/>
        </row>
        <row r="1968">
          <cell r="DV1968"/>
        </row>
        <row r="1969">
          <cell r="DV1969"/>
        </row>
        <row r="1970">
          <cell r="DV1970"/>
        </row>
        <row r="1971">
          <cell r="DV1971"/>
        </row>
        <row r="1972">
          <cell r="DV1972"/>
        </row>
        <row r="1973">
          <cell r="DV1973"/>
        </row>
        <row r="1974">
          <cell r="DV1974"/>
        </row>
        <row r="1975">
          <cell r="DV1975"/>
        </row>
        <row r="1976">
          <cell r="DV1976"/>
        </row>
        <row r="1977">
          <cell r="DV1977"/>
        </row>
        <row r="1978">
          <cell r="DV1978"/>
        </row>
        <row r="1979">
          <cell r="DV1979"/>
        </row>
        <row r="1980">
          <cell r="DV1980"/>
        </row>
        <row r="1981">
          <cell r="DV1981"/>
        </row>
        <row r="1982">
          <cell r="DV1982"/>
        </row>
        <row r="1983">
          <cell r="DV1983"/>
        </row>
        <row r="1984">
          <cell r="DV1984"/>
        </row>
        <row r="1985">
          <cell r="DV1985"/>
        </row>
        <row r="1986">
          <cell r="DV1986"/>
        </row>
        <row r="1987">
          <cell r="DV1987"/>
        </row>
        <row r="1988">
          <cell r="DV1988"/>
        </row>
        <row r="1989">
          <cell r="DV1989"/>
        </row>
        <row r="1990">
          <cell r="DV1990"/>
        </row>
        <row r="1991">
          <cell r="DV1991"/>
        </row>
        <row r="1992">
          <cell r="DV1992"/>
        </row>
        <row r="1993">
          <cell r="DV1993"/>
        </row>
        <row r="1994">
          <cell r="DV1994"/>
        </row>
        <row r="1995">
          <cell r="DV1995"/>
        </row>
        <row r="1996">
          <cell r="DV1996"/>
        </row>
        <row r="1997">
          <cell r="DV1997"/>
        </row>
        <row r="1998">
          <cell r="DV1998"/>
        </row>
        <row r="1999">
          <cell r="DV1999"/>
        </row>
        <row r="2000">
          <cell r="DV2000"/>
        </row>
        <row r="2001">
          <cell r="DV2001"/>
        </row>
        <row r="2002">
          <cell r="DV2002"/>
        </row>
        <row r="2003">
          <cell r="DV2003"/>
        </row>
        <row r="2004">
          <cell r="DV2004"/>
        </row>
        <row r="2005">
          <cell r="DV2005"/>
        </row>
        <row r="2006">
          <cell r="DV2006"/>
        </row>
        <row r="2007">
          <cell r="DV2007"/>
        </row>
        <row r="2008">
          <cell r="DV2008"/>
        </row>
        <row r="2009">
          <cell r="DV2009"/>
        </row>
        <row r="2010">
          <cell r="DV2010"/>
        </row>
        <row r="2011">
          <cell r="DV2011"/>
        </row>
        <row r="2012">
          <cell r="DV2012"/>
        </row>
        <row r="2013">
          <cell r="DV2013"/>
        </row>
        <row r="2014">
          <cell r="DV2014"/>
        </row>
        <row r="2015">
          <cell r="DV2015"/>
        </row>
        <row r="2016">
          <cell r="DV2016"/>
        </row>
        <row r="2017">
          <cell r="DV2017"/>
        </row>
        <row r="2018">
          <cell r="DV2018"/>
        </row>
        <row r="2019">
          <cell r="DV2019"/>
        </row>
        <row r="2020">
          <cell r="DV2020"/>
        </row>
        <row r="2021">
          <cell r="DV2021"/>
        </row>
        <row r="2022">
          <cell r="DV2022"/>
        </row>
        <row r="2023">
          <cell r="DV2023"/>
        </row>
        <row r="2024">
          <cell r="DV2024"/>
        </row>
        <row r="2025">
          <cell r="DV2025"/>
        </row>
        <row r="2026">
          <cell r="DV2026"/>
        </row>
        <row r="2027">
          <cell r="DV2027"/>
        </row>
        <row r="2028">
          <cell r="DV2028"/>
        </row>
        <row r="2029">
          <cell r="DV2029"/>
        </row>
        <row r="2030">
          <cell r="DV2030"/>
        </row>
        <row r="2031">
          <cell r="DV2031"/>
        </row>
        <row r="2032">
          <cell r="DV2032"/>
        </row>
        <row r="2033">
          <cell r="DV2033"/>
        </row>
        <row r="2034">
          <cell r="DV2034"/>
        </row>
        <row r="2035">
          <cell r="DV2035"/>
        </row>
        <row r="2036">
          <cell r="DV2036"/>
        </row>
        <row r="2037">
          <cell r="DV2037"/>
        </row>
        <row r="2038">
          <cell r="DV2038"/>
        </row>
        <row r="2039">
          <cell r="DV2039"/>
        </row>
        <row r="2040">
          <cell r="DV2040"/>
        </row>
        <row r="2041">
          <cell r="DV2041"/>
        </row>
        <row r="2042">
          <cell r="DV2042"/>
        </row>
        <row r="2043">
          <cell r="DV2043"/>
        </row>
        <row r="2044">
          <cell r="DV2044"/>
        </row>
        <row r="2045">
          <cell r="DV2045"/>
        </row>
        <row r="2046">
          <cell r="DV2046"/>
        </row>
        <row r="2047">
          <cell r="DV2047"/>
        </row>
        <row r="2048">
          <cell r="DV2048"/>
        </row>
        <row r="2049">
          <cell r="DV2049"/>
        </row>
        <row r="2050">
          <cell r="DV2050"/>
        </row>
        <row r="2051">
          <cell r="DV2051"/>
        </row>
        <row r="2052">
          <cell r="DV2052"/>
        </row>
        <row r="2053">
          <cell r="DV2053"/>
        </row>
        <row r="2054">
          <cell r="DV2054"/>
        </row>
        <row r="2055">
          <cell r="DV2055"/>
        </row>
        <row r="2056">
          <cell r="DV2056"/>
        </row>
        <row r="2057">
          <cell r="DV2057"/>
        </row>
        <row r="2058">
          <cell r="DV2058"/>
        </row>
        <row r="2059">
          <cell r="DV2059"/>
        </row>
        <row r="2060">
          <cell r="DV2060"/>
        </row>
        <row r="2061">
          <cell r="DV2061"/>
        </row>
        <row r="2062">
          <cell r="DV2062"/>
        </row>
        <row r="2063">
          <cell r="DV2063"/>
        </row>
        <row r="2064">
          <cell r="DV2064"/>
        </row>
        <row r="2065">
          <cell r="DV2065"/>
        </row>
        <row r="2066">
          <cell r="DV2066"/>
        </row>
        <row r="2067">
          <cell r="DV2067"/>
        </row>
        <row r="2068">
          <cell r="DV2068"/>
        </row>
        <row r="2069">
          <cell r="DV2069"/>
        </row>
        <row r="2070">
          <cell r="DV2070"/>
        </row>
        <row r="2071">
          <cell r="DV2071"/>
        </row>
        <row r="2072">
          <cell r="DV2072"/>
        </row>
        <row r="2073">
          <cell r="DV2073"/>
        </row>
        <row r="2074">
          <cell r="DV2074"/>
        </row>
        <row r="2075">
          <cell r="DV2075"/>
        </row>
        <row r="2076">
          <cell r="DV2076"/>
        </row>
        <row r="2077">
          <cell r="DV2077"/>
        </row>
        <row r="2078">
          <cell r="DV2078"/>
        </row>
        <row r="2079">
          <cell r="DV2079"/>
        </row>
        <row r="2080">
          <cell r="DV2080"/>
        </row>
        <row r="2081">
          <cell r="DV2081"/>
        </row>
        <row r="2082">
          <cell r="DV2082"/>
        </row>
        <row r="2083">
          <cell r="DV2083"/>
        </row>
        <row r="2084">
          <cell r="DV2084"/>
        </row>
        <row r="2085">
          <cell r="DV2085"/>
        </row>
        <row r="2086">
          <cell r="DV2086"/>
        </row>
        <row r="2087">
          <cell r="DV2087"/>
        </row>
        <row r="2088">
          <cell r="DV2088"/>
        </row>
        <row r="2089">
          <cell r="DV2089"/>
        </row>
        <row r="2090">
          <cell r="DV2090"/>
        </row>
        <row r="2091">
          <cell r="DV2091"/>
        </row>
        <row r="2092">
          <cell r="DV2092"/>
        </row>
        <row r="2093">
          <cell r="DV2093"/>
        </row>
        <row r="2094">
          <cell r="DV2094"/>
        </row>
        <row r="2095">
          <cell r="DV2095"/>
        </row>
        <row r="2096">
          <cell r="DV2096"/>
        </row>
        <row r="2097">
          <cell r="DV2097"/>
        </row>
        <row r="2098">
          <cell r="DV2098"/>
        </row>
        <row r="2099">
          <cell r="DV2099"/>
        </row>
        <row r="2100">
          <cell r="DV2100"/>
        </row>
        <row r="2101">
          <cell r="DV2101"/>
        </row>
        <row r="2102">
          <cell r="DV2102"/>
        </row>
        <row r="2103">
          <cell r="DV2103"/>
        </row>
        <row r="2104">
          <cell r="DV2104"/>
        </row>
        <row r="2105">
          <cell r="DV2105"/>
        </row>
        <row r="2106">
          <cell r="DV2106"/>
        </row>
        <row r="2107">
          <cell r="DV2107"/>
        </row>
        <row r="2108">
          <cell r="DV2108"/>
        </row>
        <row r="2109">
          <cell r="DV2109"/>
        </row>
        <row r="2110">
          <cell r="DV2110"/>
        </row>
        <row r="2111">
          <cell r="DV2111"/>
        </row>
        <row r="2112">
          <cell r="DV2112"/>
        </row>
        <row r="2113">
          <cell r="DV2113"/>
        </row>
        <row r="2114">
          <cell r="DV2114"/>
        </row>
        <row r="2115">
          <cell r="DV2115"/>
        </row>
        <row r="2116">
          <cell r="DV2116"/>
        </row>
        <row r="2117">
          <cell r="DV2117"/>
        </row>
        <row r="2118">
          <cell r="DV2118"/>
        </row>
        <row r="2119">
          <cell r="DV2119"/>
        </row>
        <row r="2120">
          <cell r="DV2120"/>
        </row>
        <row r="2121">
          <cell r="DV2121"/>
        </row>
        <row r="2122">
          <cell r="DV2122"/>
        </row>
        <row r="2123">
          <cell r="DV2123"/>
        </row>
        <row r="2124">
          <cell r="DV2124"/>
        </row>
        <row r="2125">
          <cell r="DV2125"/>
        </row>
        <row r="2126">
          <cell r="DV2126"/>
        </row>
        <row r="2127">
          <cell r="DV2127"/>
        </row>
        <row r="2128">
          <cell r="DV2128"/>
        </row>
        <row r="2129">
          <cell r="DV2129"/>
        </row>
        <row r="2130">
          <cell r="DV2130"/>
        </row>
        <row r="2131">
          <cell r="DV2131"/>
        </row>
        <row r="2132">
          <cell r="DV2132"/>
        </row>
        <row r="2133">
          <cell r="DV2133"/>
        </row>
        <row r="2134">
          <cell r="DV2134"/>
        </row>
        <row r="2135">
          <cell r="DV2135"/>
        </row>
        <row r="2136">
          <cell r="DV2136"/>
        </row>
        <row r="2137">
          <cell r="DV2137"/>
        </row>
        <row r="2138">
          <cell r="DV2138"/>
        </row>
        <row r="2139">
          <cell r="DV2139"/>
        </row>
        <row r="2140">
          <cell r="DV2140"/>
        </row>
        <row r="2141">
          <cell r="DV2141"/>
        </row>
        <row r="2142">
          <cell r="DV2142"/>
        </row>
        <row r="2143">
          <cell r="DV2143"/>
        </row>
        <row r="2144">
          <cell r="DV2144"/>
        </row>
        <row r="2145">
          <cell r="DV2145"/>
        </row>
        <row r="2146">
          <cell r="DV2146"/>
        </row>
        <row r="2147">
          <cell r="DV2147"/>
        </row>
        <row r="2148">
          <cell r="DV2148"/>
        </row>
        <row r="2149">
          <cell r="DV2149"/>
        </row>
        <row r="2150">
          <cell r="DV2150"/>
        </row>
        <row r="2151">
          <cell r="DV2151"/>
        </row>
        <row r="2152">
          <cell r="DV2152"/>
        </row>
        <row r="2153">
          <cell r="DV2153"/>
        </row>
        <row r="2154">
          <cell r="DV2154"/>
        </row>
        <row r="2155">
          <cell r="DV2155"/>
        </row>
        <row r="2156">
          <cell r="DV2156"/>
        </row>
        <row r="2157">
          <cell r="DV2157"/>
        </row>
        <row r="2158">
          <cell r="DV2158"/>
        </row>
        <row r="2159">
          <cell r="DV2159"/>
        </row>
        <row r="2160">
          <cell r="DV2160"/>
        </row>
        <row r="2161">
          <cell r="DV2161"/>
        </row>
        <row r="2162">
          <cell r="DV2162"/>
        </row>
        <row r="2163">
          <cell r="DV2163"/>
        </row>
        <row r="2164">
          <cell r="DV2164"/>
        </row>
        <row r="2165">
          <cell r="DV2165"/>
        </row>
        <row r="2166">
          <cell r="DV2166"/>
        </row>
        <row r="2167">
          <cell r="DV2167"/>
        </row>
        <row r="2168">
          <cell r="DV2168"/>
        </row>
        <row r="2169">
          <cell r="DV2169"/>
        </row>
        <row r="2170">
          <cell r="DV2170"/>
        </row>
        <row r="2171">
          <cell r="DV2171"/>
        </row>
        <row r="2172">
          <cell r="DV2172"/>
        </row>
        <row r="2173">
          <cell r="DV2173"/>
        </row>
        <row r="2174">
          <cell r="DV2174"/>
        </row>
        <row r="2175">
          <cell r="DV2175"/>
        </row>
        <row r="2176">
          <cell r="DV2176"/>
        </row>
        <row r="2177">
          <cell r="DV2177"/>
        </row>
        <row r="2178">
          <cell r="DV2178"/>
        </row>
        <row r="2179">
          <cell r="DV2179"/>
        </row>
        <row r="2180">
          <cell r="DV2180"/>
        </row>
        <row r="2181">
          <cell r="DV2181"/>
        </row>
        <row r="2182">
          <cell r="DV2182"/>
        </row>
        <row r="2183">
          <cell r="DV2183"/>
        </row>
        <row r="2184">
          <cell r="DV2184"/>
        </row>
        <row r="2185">
          <cell r="DV2185"/>
        </row>
        <row r="2186">
          <cell r="DV2186"/>
        </row>
        <row r="2187">
          <cell r="DV2187"/>
        </row>
        <row r="2188">
          <cell r="DV2188"/>
        </row>
        <row r="2189">
          <cell r="DV2189"/>
        </row>
        <row r="2190">
          <cell r="DV2190"/>
        </row>
        <row r="2191">
          <cell r="DV2191"/>
        </row>
        <row r="2192">
          <cell r="DV2192"/>
        </row>
        <row r="2193">
          <cell r="DV2193"/>
        </row>
        <row r="2194">
          <cell r="DV2194"/>
        </row>
        <row r="2195">
          <cell r="DV2195"/>
        </row>
        <row r="2196">
          <cell r="DV2196"/>
        </row>
        <row r="2197">
          <cell r="DV2197"/>
        </row>
        <row r="2198">
          <cell r="DV2198"/>
        </row>
        <row r="2199">
          <cell r="DV2199"/>
        </row>
        <row r="2200">
          <cell r="DV2200"/>
        </row>
        <row r="2201">
          <cell r="DV2201"/>
        </row>
        <row r="2202">
          <cell r="DV2202"/>
        </row>
        <row r="2203">
          <cell r="DV2203"/>
        </row>
        <row r="2204">
          <cell r="DV2204"/>
        </row>
        <row r="2205">
          <cell r="DV2205"/>
        </row>
        <row r="2206">
          <cell r="DV2206"/>
        </row>
        <row r="2207">
          <cell r="DV2207"/>
        </row>
        <row r="2208">
          <cell r="DV2208"/>
        </row>
        <row r="2209">
          <cell r="DV2209"/>
        </row>
        <row r="2210">
          <cell r="DV2210"/>
        </row>
        <row r="2211">
          <cell r="DV2211"/>
        </row>
        <row r="2212">
          <cell r="DV2212"/>
        </row>
        <row r="2213">
          <cell r="DV2213"/>
        </row>
        <row r="2214">
          <cell r="DV2214"/>
        </row>
        <row r="2215">
          <cell r="DV2215"/>
        </row>
        <row r="2216">
          <cell r="DV2216"/>
        </row>
        <row r="2217">
          <cell r="DV2217"/>
        </row>
        <row r="2218">
          <cell r="DV2218"/>
        </row>
        <row r="2219">
          <cell r="DV2219"/>
        </row>
        <row r="2220">
          <cell r="DV2220"/>
        </row>
        <row r="2221">
          <cell r="DV2221"/>
        </row>
        <row r="2222">
          <cell r="DV2222"/>
        </row>
        <row r="2223">
          <cell r="DV2223"/>
        </row>
        <row r="2224">
          <cell r="DV2224"/>
        </row>
        <row r="2225">
          <cell r="DV2225"/>
        </row>
        <row r="2226">
          <cell r="DV2226"/>
        </row>
        <row r="2227">
          <cell r="DV2227"/>
        </row>
        <row r="2228">
          <cell r="DV2228"/>
        </row>
        <row r="2229">
          <cell r="DV2229"/>
        </row>
        <row r="2230">
          <cell r="DV2230"/>
        </row>
        <row r="2231">
          <cell r="DV2231"/>
        </row>
        <row r="2232">
          <cell r="DV2232"/>
        </row>
        <row r="2233">
          <cell r="DV2233"/>
        </row>
        <row r="2234">
          <cell r="DV2234"/>
        </row>
        <row r="2235">
          <cell r="DV2235"/>
        </row>
        <row r="2236">
          <cell r="DV2236"/>
        </row>
        <row r="2237">
          <cell r="DV2237"/>
        </row>
        <row r="2238">
          <cell r="DV2238"/>
        </row>
        <row r="2239">
          <cell r="DV2239"/>
        </row>
        <row r="2240">
          <cell r="DV2240"/>
        </row>
        <row r="2241">
          <cell r="DV2241"/>
        </row>
        <row r="2242">
          <cell r="DV2242"/>
        </row>
        <row r="2243">
          <cell r="DV2243"/>
        </row>
        <row r="2244">
          <cell r="DV2244"/>
        </row>
        <row r="2245">
          <cell r="DV2245"/>
        </row>
        <row r="2246">
          <cell r="DV2246"/>
        </row>
        <row r="2247">
          <cell r="DV2247"/>
        </row>
        <row r="2248">
          <cell r="DV2248"/>
        </row>
        <row r="2249">
          <cell r="DV2249"/>
        </row>
        <row r="2250">
          <cell r="DV2250"/>
        </row>
        <row r="2251">
          <cell r="DV2251"/>
        </row>
        <row r="2252">
          <cell r="DV2252"/>
        </row>
        <row r="2253">
          <cell r="DV2253"/>
        </row>
        <row r="2254">
          <cell r="DV2254"/>
        </row>
        <row r="2255">
          <cell r="DV2255"/>
        </row>
        <row r="2256">
          <cell r="DV2256"/>
        </row>
        <row r="2257">
          <cell r="DV2257"/>
        </row>
        <row r="2258">
          <cell r="DV2258"/>
        </row>
        <row r="2259">
          <cell r="DV2259"/>
        </row>
        <row r="2260">
          <cell r="DV2260"/>
        </row>
        <row r="2261">
          <cell r="DV2261"/>
        </row>
        <row r="2262">
          <cell r="DV2262"/>
        </row>
        <row r="2263">
          <cell r="DV2263"/>
        </row>
        <row r="2264">
          <cell r="DV2264"/>
        </row>
        <row r="2265">
          <cell r="DV2265"/>
        </row>
        <row r="2266">
          <cell r="DV2266"/>
        </row>
        <row r="2267">
          <cell r="DV2267"/>
        </row>
        <row r="2268">
          <cell r="DV2268"/>
        </row>
        <row r="2269">
          <cell r="DV2269"/>
        </row>
        <row r="2270">
          <cell r="DV2270"/>
        </row>
        <row r="2271">
          <cell r="DV2271"/>
        </row>
        <row r="2272">
          <cell r="DV2272"/>
        </row>
        <row r="2273">
          <cell r="DV2273"/>
        </row>
        <row r="2274">
          <cell r="DV2274"/>
        </row>
        <row r="2275">
          <cell r="DV2275"/>
        </row>
        <row r="2276">
          <cell r="DV2276"/>
        </row>
        <row r="2277">
          <cell r="DV2277"/>
        </row>
        <row r="2278">
          <cell r="DV2278"/>
        </row>
        <row r="2279">
          <cell r="DV2279"/>
        </row>
        <row r="2280">
          <cell r="DV2280"/>
        </row>
        <row r="2281">
          <cell r="DV2281"/>
        </row>
        <row r="2282">
          <cell r="DV2282"/>
        </row>
        <row r="2283">
          <cell r="DV2283"/>
        </row>
        <row r="2284">
          <cell r="DV2284"/>
        </row>
        <row r="2285">
          <cell r="DV2285"/>
        </row>
        <row r="2286">
          <cell r="DV2286"/>
        </row>
        <row r="2287">
          <cell r="DV2287"/>
        </row>
        <row r="2288">
          <cell r="DV2288"/>
        </row>
        <row r="2289">
          <cell r="DV2289"/>
        </row>
        <row r="2290">
          <cell r="DV2290"/>
        </row>
        <row r="2291">
          <cell r="DV2291"/>
        </row>
        <row r="2292">
          <cell r="DV2292"/>
        </row>
        <row r="2293">
          <cell r="DV2293"/>
        </row>
        <row r="2294">
          <cell r="DV2294"/>
        </row>
        <row r="2295">
          <cell r="DV2295"/>
        </row>
        <row r="2296">
          <cell r="DV2296"/>
        </row>
        <row r="2297">
          <cell r="DV2297"/>
        </row>
        <row r="2298">
          <cell r="DV2298"/>
        </row>
        <row r="2299">
          <cell r="DV2299"/>
        </row>
        <row r="2300">
          <cell r="DV2300"/>
        </row>
        <row r="2301">
          <cell r="DV2301"/>
        </row>
        <row r="2302">
          <cell r="DV2302"/>
        </row>
        <row r="2303">
          <cell r="DV2303"/>
        </row>
        <row r="2304">
          <cell r="DV2304"/>
        </row>
        <row r="2305">
          <cell r="DV2305"/>
        </row>
        <row r="2306">
          <cell r="DV2306"/>
        </row>
        <row r="2307">
          <cell r="DV2307"/>
        </row>
        <row r="2308">
          <cell r="DV2308"/>
        </row>
        <row r="2309">
          <cell r="DV2309"/>
        </row>
        <row r="2310">
          <cell r="DV2310"/>
        </row>
        <row r="2311">
          <cell r="DV2311"/>
        </row>
        <row r="2312">
          <cell r="DV2312"/>
        </row>
        <row r="2313">
          <cell r="DV2313"/>
        </row>
        <row r="2314">
          <cell r="DV2314"/>
        </row>
        <row r="2315">
          <cell r="DV2315"/>
        </row>
        <row r="2316">
          <cell r="DV2316"/>
        </row>
        <row r="2317">
          <cell r="DV2317"/>
        </row>
        <row r="2318">
          <cell r="DV2318"/>
        </row>
        <row r="2319">
          <cell r="DV2319"/>
        </row>
        <row r="2320">
          <cell r="DV2320"/>
        </row>
        <row r="2321">
          <cell r="DV2321"/>
        </row>
        <row r="2322">
          <cell r="DV2322"/>
        </row>
        <row r="2323">
          <cell r="DV2323"/>
        </row>
        <row r="2324">
          <cell r="DV2324"/>
        </row>
        <row r="2325">
          <cell r="DV2325"/>
        </row>
        <row r="2326">
          <cell r="DV2326"/>
        </row>
        <row r="2327">
          <cell r="DV2327"/>
        </row>
        <row r="2328">
          <cell r="DV2328"/>
        </row>
        <row r="2329">
          <cell r="DV2329"/>
        </row>
        <row r="2330">
          <cell r="DV2330"/>
        </row>
        <row r="2331">
          <cell r="DV2331"/>
        </row>
        <row r="2332">
          <cell r="DV2332"/>
        </row>
        <row r="2333">
          <cell r="DV2333"/>
        </row>
        <row r="2334">
          <cell r="DV2334"/>
        </row>
        <row r="2335">
          <cell r="DV2335"/>
        </row>
        <row r="2336">
          <cell r="DV2336"/>
        </row>
        <row r="2337">
          <cell r="DV2337"/>
        </row>
        <row r="2338">
          <cell r="DV2338"/>
        </row>
        <row r="2339">
          <cell r="DV2339"/>
        </row>
        <row r="2340">
          <cell r="DV2340"/>
        </row>
        <row r="2341">
          <cell r="DV2341"/>
        </row>
        <row r="2342">
          <cell r="DV2342"/>
        </row>
        <row r="2343">
          <cell r="DV2343"/>
        </row>
        <row r="2344">
          <cell r="DV2344"/>
        </row>
        <row r="2345">
          <cell r="DV2345"/>
        </row>
        <row r="2346">
          <cell r="DV2346"/>
        </row>
        <row r="2347">
          <cell r="DV2347"/>
        </row>
        <row r="2348">
          <cell r="DV2348"/>
        </row>
        <row r="2349">
          <cell r="DV2349"/>
        </row>
        <row r="2350">
          <cell r="DV2350"/>
        </row>
        <row r="2351">
          <cell r="DV2351"/>
        </row>
        <row r="2352">
          <cell r="DV2352"/>
        </row>
        <row r="2353">
          <cell r="DV2353"/>
        </row>
        <row r="2354">
          <cell r="DV2354"/>
        </row>
        <row r="2355">
          <cell r="DV2355"/>
        </row>
        <row r="2356">
          <cell r="DV2356"/>
        </row>
        <row r="2357">
          <cell r="DV2357"/>
        </row>
        <row r="2358">
          <cell r="DV2358"/>
        </row>
        <row r="2359">
          <cell r="DV2359"/>
        </row>
        <row r="2360">
          <cell r="DV2360"/>
        </row>
        <row r="2361">
          <cell r="DV2361"/>
        </row>
        <row r="2362">
          <cell r="DV2362"/>
        </row>
        <row r="2363">
          <cell r="DV2363"/>
        </row>
        <row r="2364">
          <cell r="DV2364"/>
        </row>
        <row r="2365">
          <cell r="DV2365"/>
        </row>
        <row r="2366">
          <cell r="DV2366"/>
        </row>
        <row r="2367">
          <cell r="DV2367"/>
        </row>
        <row r="2368">
          <cell r="DV2368"/>
        </row>
        <row r="2369">
          <cell r="DV2369"/>
        </row>
        <row r="2370">
          <cell r="DV2370"/>
        </row>
        <row r="2371">
          <cell r="DV2371"/>
        </row>
        <row r="2372">
          <cell r="DV2372"/>
        </row>
        <row r="2373">
          <cell r="DV2373"/>
        </row>
        <row r="2374">
          <cell r="DV2374"/>
        </row>
        <row r="2375">
          <cell r="DV2375"/>
        </row>
        <row r="2376">
          <cell r="DV2376"/>
        </row>
        <row r="2377">
          <cell r="DV2377"/>
        </row>
        <row r="2378">
          <cell r="DV2378"/>
        </row>
        <row r="2379">
          <cell r="DV2379"/>
        </row>
        <row r="2380">
          <cell r="DV2380"/>
        </row>
        <row r="2381">
          <cell r="DV2381"/>
        </row>
        <row r="2382">
          <cell r="DV2382"/>
        </row>
        <row r="2383">
          <cell r="DV2383"/>
        </row>
        <row r="2384">
          <cell r="DV2384"/>
        </row>
        <row r="2385">
          <cell r="DV2385"/>
        </row>
        <row r="2386">
          <cell r="DV2386"/>
        </row>
        <row r="2387">
          <cell r="DV2387"/>
        </row>
        <row r="2388">
          <cell r="DV2388"/>
        </row>
        <row r="2389">
          <cell r="DV2389"/>
        </row>
        <row r="2390">
          <cell r="DV2390"/>
        </row>
        <row r="2391">
          <cell r="DV2391"/>
        </row>
        <row r="2392">
          <cell r="DV2392"/>
        </row>
        <row r="2393">
          <cell r="DV2393"/>
        </row>
        <row r="2394">
          <cell r="DV2394"/>
        </row>
        <row r="2395">
          <cell r="DV2395"/>
        </row>
        <row r="2396">
          <cell r="DV2396"/>
        </row>
        <row r="2397">
          <cell r="DV2397"/>
        </row>
        <row r="2398">
          <cell r="DV2398"/>
        </row>
        <row r="2399">
          <cell r="DV2399"/>
        </row>
        <row r="2400">
          <cell r="DV2400"/>
        </row>
        <row r="2401">
          <cell r="DV2401"/>
        </row>
        <row r="2402">
          <cell r="DV2402"/>
        </row>
        <row r="2403">
          <cell r="DV2403"/>
        </row>
        <row r="2404">
          <cell r="DV2404"/>
        </row>
        <row r="2405">
          <cell r="DV2405"/>
        </row>
        <row r="2406">
          <cell r="DV2406"/>
        </row>
        <row r="2407">
          <cell r="DV2407"/>
        </row>
        <row r="2408">
          <cell r="DV2408"/>
        </row>
        <row r="2409">
          <cell r="DV2409"/>
        </row>
        <row r="2410">
          <cell r="DV2410"/>
        </row>
        <row r="2411">
          <cell r="DV2411"/>
        </row>
        <row r="2412">
          <cell r="DV2412"/>
        </row>
        <row r="2413">
          <cell r="DV2413"/>
        </row>
        <row r="2414">
          <cell r="DV2414"/>
        </row>
        <row r="2415">
          <cell r="DV2415"/>
        </row>
        <row r="2416">
          <cell r="DV2416"/>
        </row>
        <row r="2417">
          <cell r="DV2417"/>
        </row>
        <row r="2418">
          <cell r="DV2418"/>
        </row>
        <row r="2419">
          <cell r="DV2419"/>
        </row>
        <row r="2420">
          <cell r="DV2420"/>
        </row>
        <row r="2421">
          <cell r="DV2421"/>
        </row>
        <row r="2422">
          <cell r="DV2422"/>
        </row>
        <row r="2423">
          <cell r="DV2423"/>
        </row>
        <row r="2424">
          <cell r="DV2424"/>
        </row>
        <row r="2425">
          <cell r="DV2425"/>
        </row>
        <row r="2426">
          <cell r="DV2426"/>
        </row>
        <row r="2427">
          <cell r="DV2427"/>
        </row>
        <row r="2428">
          <cell r="DV2428"/>
        </row>
        <row r="2429">
          <cell r="DV2429"/>
        </row>
        <row r="2430">
          <cell r="DV2430"/>
        </row>
        <row r="2431">
          <cell r="DV2431"/>
        </row>
        <row r="2432">
          <cell r="DV2432"/>
        </row>
        <row r="2433">
          <cell r="DV2433"/>
        </row>
        <row r="2434">
          <cell r="DV2434"/>
        </row>
        <row r="2435">
          <cell r="DV2435"/>
        </row>
        <row r="2436">
          <cell r="DV2436"/>
        </row>
        <row r="2437">
          <cell r="DV2437"/>
        </row>
        <row r="2438">
          <cell r="DV2438"/>
        </row>
        <row r="2439">
          <cell r="DV2439"/>
        </row>
        <row r="2440">
          <cell r="DV2440"/>
        </row>
        <row r="2441">
          <cell r="DV2441"/>
        </row>
        <row r="2442">
          <cell r="DV2442"/>
        </row>
        <row r="2443">
          <cell r="DV2443"/>
        </row>
        <row r="2444">
          <cell r="DV2444"/>
        </row>
        <row r="2445">
          <cell r="DV2445"/>
        </row>
        <row r="2446">
          <cell r="DV2446"/>
        </row>
        <row r="2447">
          <cell r="DV2447"/>
        </row>
        <row r="2448">
          <cell r="DV2448"/>
        </row>
        <row r="2449">
          <cell r="DV2449"/>
        </row>
        <row r="2450">
          <cell r="DV2450"/>
        </row>
        <row r="2451">
          <cell r="DV2451"/>
        </row>
        <row r="2452">
          <cell r="DV2452"/>
        </row>
        <row r="2453">
          <cell r="DV2453"/>
        </row>
        <row r="2454">
          <cell r="DV2454"/>
        </row>
        <row r="2455">
          <cell r="DV2455"/>
        </row>
        <row r="2456">
          <cell r="DV2456"/>
        </row>
        <row r="2457">
          <cell r="DV2457"/>
        </row>
        <row r="2458">
          <cell r="DV2458"/>
        </row>
        <row r="2459">
          <cell r="DV2459"/>
        </row>
        <row r="2460">
          <cell r="DV2460"/>
        </row>
        <row r="2461">
          <cell r="DV2461"/>
        </row>
        <row r="2462">
          <cell r="DV2462"/>
        </row>
        <row r="2463">
          <cell r="DV2463"/>
        </row>
        <row r="2464">
          <cell r="DV2464"/>
        </row>
        <row r="2465">
          <cell r="DV2465"/>
        </row>
        <row r="2466">
          <cell r="DV2466"/>
        </row>
        <row r="2467">
          <cell r="DV2467"/>
        </row>
        <row r="2468">
          <cell r="DV2468"/>
        </row>
        <row r="2469">
          <cell r="DV2469"/>
        </row>
        <row r="2470">
          <cell r="DV2470"/>
        </row>
        <row r="2471">
          <cell r="DV2471"/>
        </row>
        <row r="2472">
          <cell r="DV2472"/>
        </row>
        <row r="2473">
          <cell r="DV2473"/>
        </row>
        <row r="2474">
          <cell r="DV2474"/>
        </row>
        <row r="2475">
          <cell r="DV2475"/>
        </row>
        <row r="2476">
          <cell r="DV2476"/>
        </row>
        <row r="2477">
          <cell r="DV2477"/>
        </row>
        <row r="2478">
          <cell r="DV2478"/>
        </row>
        <row r="2479">
          <cell r="DV2479"/>
        </row>
        <row r="2480">
          <cell r="DV2480"/>
        </row>
        <row r="2481">
          <cell r="DV2481"/>
        </row>
        <row r="2482">
          <cell r="DV2482"/>
        </row>
        <row r="2483">
          <cell r="DV2483"/>
        </row>
        <row r="2484">
          <cell r="DV2484"/>
        </row>
        <row r="2485">
          <cell r="DV2485"/>
        </row>
        <row r="2486">
          <cell r="DV2486"/>
        </row>
        <row r="2487">
          <cell r="DV2487"/>
        </row>
        <row r="2488">
          <cell r="DV2488"/>
        </row>
        <row r="2489">
          <cell r="DV2489"/>
        </row>
        <row r="2490">
          <cell r="DV2490"/>
        </row>
        <row r="2491">
          <cell r="DV2491"/>
        </row>
        <row r="2492">
          <cell r="DV2492"/>
        </row>
        <row r="2493">
          <cell r="DV2493"/>
        </row>
        <row r="2494">
          <cell r="DV2494"/>
        </row>
        <row r="2495">
          <cell r="DV2495"/>
        </row>
        <row r="2496">
          <cell r="DV2496"/>
        </row>
        <row r="2497">
          <cell r="DV2497"/>
        </row>
        <row r="2498">
          <cell r="DV2498"/>
        </row>
        <row r="2499">
          <cell r="DV2499"/>
        </row>
        <row r="2500">
          <cell r="DV2500"/>
        </row>
        <row r="2501">
          <cell r="DV2501"/>
        </row>
        <row r="2502">
          <cell r="DV2502"/>
        </row>
        <row r="2503">
          <cell r="DV2503"/>
        </row>
        <row r="2504">
          <cell r="DV2504"/>
        </row>
        <row r="2505">
          <cell r="DV2505"/>
        </row>
        <row r="2506">
          <cell r="DV2506"/>
        </row>
        <row r="2507">
          <cell r="DV2507"/>
        </row>
        <row r="2508">
          <cell r="DV2508"/>
        </row>
        <row r="2509">
          <cell r="DV2509"/>
        </row>
        <row r="2510">
          <cell r="DV2510"/>
        </row>
        <row r="2511">
          <cell r="DV2511"/>
        </row>
        <row r="2512">
          <cell r="DV2512"/>
        </row>
        <row r="2513">
          <cell r="DV2513"/>
        </row>
        <row r="2514">
          <cell r="DV2514"/>
        </row>
        <row r="2515">
          <cell r="DV2515"/>
        </row>
        <row r="2516">
          <cell r="DV2516"/>
        </row>
        <row r="2517">
          <cell r="DV2517"/>
        </row>
        <row r="2518">
          <cell r="DV2518"/>
        </row>
        <row r="2519">
          <cell r="DV2519"/>
        </row>
        <row r="2520">
          <cell r="DV2520"/>
        </row>
        <row r="2521">
          <cell r="DV2521"/>
        </row>
        <row r="2522">
          <cell r="DV2522"/>
        </row>
        <row r="2523">
          <cell r="DV2523"/>
        </row>
        <row r="2524">
          <cell r="DV2524"/>
        </row>
        <row r="2525">
          <cell r="DV2525"/>
        </row>
        <row r="2526">
          <cell r="DV2526"/>
        </row>
        <row r="2527">
          <cell r="DV2527"/>
        </row>
        <row r="2528">
          <cell r="DV2528"/>
        </row>
        <row r="2529">
          <cell r="DV2529"/>
        </row>
        <row r="2530">
          <cell r="DV2530"/>
        </row>
        <row r="2531">
          <cell r="DV2531"/>
        </row>
        <row r="2532">
          <cell r="DV2532"/>
        </row>
        <row r="2533">
          <cell r="DV2533"/>
        </row>
        <row r="2534">
          <cell r="DV2534"/>
        </row>
        <row r="2535">
          <cell r="DV2535"/>
        </row>
        <row r="2536">
          <cell r="DV2536"/>
        </row>
        <row r="2537">
          <cell r="DV2537"/>
        </row>
        <row r="2538">
          <cell r="DV2538"/>
        </row>
        <row r="2539">
          <cell r="DV2539"/>
        </row>
        <row r="2540">
          <cell r="DV2540"/>
        </row>
        <row r="2541">
          <cell r="DV2541"/>
        </row>
        <row r="2542">
          <cell r="DV2542"/>
        </row>
        <row r="2543">
          <cell r="DV2543"/>
        </row>
        <row r="2544">
          <cell r="DV2544"/>
        </row>
        <row r="2545">
          <cell r="DV2545"/>
        </row>
        <row r="2546">
          <cell r="DV2546"/>
        </row>
        <row r="2547">
          <cell r="DV2547"/>
        </row>
        <row r="2548">
          <cell r="DV2548"/>
        </row>
        <row r="2549">
          <cell r="DV2549"/>
        </row>
        <row r="2550">
          <cell r="DV2550"/>
        </row>
        <row r="2551">
          <cell r="DV2551"/>
        </row>
        <row r="2552">
          <cell r="DV2552"/>
        </row>
        <row r="2553">
          <cell r="DV2553"/>
        </row>
        <row r="2554">
          <cell r="DV2554"/>
        </row>
        <row r="2555">
          <cell r="DV2555"/>
        </row>
        <row r="2556">
          <cell r="DV2556"/>
        </row>
        <row r="2557">
          <cell r="DV2557"/>
        </row>
        <row r="2558">
          <cell r="DV2558"/>
        </row>
        <row r="2559">
          <cell r="DV2559"/>
        </row>
        <row r="2560">
          <cell r="DV2560"/>
        </row>
        <row r="2561">
          <cell r="DV2561"/>
        </row>
        <row r="2562">
          <cell r="DV2562"/>
        </row>
        <row r="2563">
          <cell r="DV2563"/>
        </row>
        <row r="2564">
          <cell r="DV2564"/>
        </row>
        <row r="2565">
          <cell r="DV2565"/>
        </row>
        <row r="2566">
          <cell r="DV2566"/>
        </row>
        <row r="2567">
          <cell r="DV2567"/>
        </row>
        <row r="2568">
          <cell r="DV2568"/>
        </row>
        <row r="2569">
          <cell r="DV2569"/>
        </row>
        <row r="2570">
          <cell r="DV2570"/>
        </row>
        <row r="2571">
          <cell r="DV2571"/>
        </row>
        <row r="2572">
          <cell r="DV2572"/>
        </row>
        <row r="2573">
          <cell r="DV2573"/>
        </row>
        <row r="2574">
          <cell r="DV2574"/>
        </row>
        <row r="2575">
          <cell r="DV2575"/>
        </row>
        <row r="2576">
          <cell r="DV2576"/>
        </row>
        <row r="2577">
          <cell r="DV2577"/>
        </row>
        <row r="2578">
          <cell r="DV2578"/>
        </row>
        <row r="2579">
          <cell r="DV2579"/>
        </row>
        <row r="2580">
          <cell r="DV2580"/>
        </row>
        <row r="2581">
          <cell r="DV2581"/>
        </row>
        <row r="2582">
          <cell r="DV2582"/>
        </row>
        <row r="2583">
          <cell r="DV2583"/>
        </row>
        <row r="2584">
          <cell r="DV2584"/>
        </row>
        <row r="2585">
          <cell r="DV2585"/>
        </row>
        <row r="2586">
          <cell r="DV2586"/>
        </row>
        <row r="2587">
          <cell r="DV2587"/>
        </row>
        <row r="2588">
          <cell r="DV2588"/>
        </row>
        <row r="2589">
          <cell r="DV2589"/>
        </row>
        <row r="2590">
          <cell r="DV2590"/>
        </row>
        <row r="2591">
          <cell r="DV2591"/>
        </row>
        <row r="2592">
          <cell r="DV2592"/>
        </row>
        <row r="2593">
          <cell r="DV2593"/>
        </row>
        <row r="2594">
          <cell r="DV2594"/>
        </row>
        <row r="2595">
          <cell r="DV2595"/>
        </row>
        <row r="2596">
          <cell r="DV2596"/>
        </row>
        <row r="2597">
          <cell r="DV2597"/>
        </row>
        <row r="2598">
          <cell r="DV2598"/>
        </row>
        <row r="2599">
          <cell r="DV2599"/>
        </row>
        <row r="2600">
          <cell r="DV2600"/>
        </row>
        <row r="2601">
          <cell r="DV2601"/>
        </row>
        <row r="2602">
          <cell r="DV2602"/>
        </row>
        <row r="2603">
          <cell r="DV2603"/>
        </row>
        <row r="2604">
          <cell r="DV2604"/>
        </row>
        <row r="2605">
          <cell r="DV2605"/>
        </row>
        <row r="2606">
          <cell r="DV2606"/>
        </row>
        <row r="2607">
          <cell r="DV2607"/>
        </row>
        <row r="2608">
          <cell r="DV2608"/>
        </row>
        <row r="2609">
          <cell r="DV2609"/>
        </row>
        <row r="2610">
          <cell r="DV2610"/>
        </row>
        <row r="2611">
          <cell r="DV2611"/>
        </row>
        <row r="2612">
          <cell r="DV2612"/>
        </row>
        <row r="2613">
          <cell r="DV2613"/>
        </row>
        <row r="2614">
          <cell r="DV2614"/>
        </row>
        <row r="2615">
          <cell r="DV2615"/>
        </row>
        <row r="2616">
          <cell r="DV2616"/>
        </row>
        <row r="2617">
          <cell r="DV2617"/>
        </row>
        <row r="2618">
          <cell r="DV2618"/>
        </row>
        <row r="2619">
          <cell r="DV2619"/>
        </row>
        <row r="2620">
          <cell r="DV2620"/>
        </row>
        <row r="2621">
          <cell r="DV2621"/>
        </row>
        <row r="2622">
          <cell r="DV2622"/>
        </row>
        <row r="2623">
          <cell r="DV2623"/>
        </row>
        <row r="2624">
          <cell r="DV2624"/>
        </row>
        <row r="2625">
          <cell r="DV2625"/>
        </row>
        <row r="2626">
          <cell r="DV2626"/>
        </row>
        <row r="2627">
          <cell r="DV2627"/>
        </row>
        <row r="2628">
          <cell r="DV2628"/>
        </row>
        <row r="2629">
          <cell r="DV2629"/>
        </row>
        <row r="2630">
          <cell r="DV2630"/>
        </row>
        <row r="2631">
          <cell r="DV2631"/>
        </row>
        <row r="2632">
          <cell r="DV2632"/>
        </row>
        <row r="2633">
          <cell r="DV2633"/>
        </row>
        <row r="2634">
          <cell r="DV2634"/>
        </row>
        <row r="2635">
          <cell r="DV2635"/>
        </row>
        <row r="2636">
          <cell r="DV2636"/>
        </row>
        <row r="2637">
          <cell r="DV2637"/>
        </row>
        <row r="2638">
          <cell r="DV2638"/>
        </row>
        <row r="2639">
          <cell r="DV2639"/>
        </row>
        <row r="2640">
          <cell r="DV2640"/>
        </row>
        <row r="2641">
          <cell r="DV2641"/>
        </row>
        <row r="2642">
          <cell r="DV2642"/>
        </row>
        <row r="2643">
          <cell r="DV2643"/>
        </row>
        <row r="2644">
          <cell r="DV2644"/>
        </row>
        <row r="2645">
          <cell r="DV2645"/>
        </row>
        <row r="2646">
          <cell r="DV2646"/>
        </row>
        <row r="2647">
          <cell r="DV2647"/>
        </row>
        <row r="2648">
          <cell r="DV2648"/>
        </row>
        <row r="2649">
          <cell r="DV2649"/>
        </row>
        <row r="2650">
          <cell r="DV2650"/>
        </row>
        <row r="2651">
          <cell r="DV2651"/>
        </row>
        <row r="2652">
          <cell r="DV2652"/>
        </row>
        <row r="2653">
          <cell r="DV2653"/>
        </row>
        <row r="2654">
          <cell r="DV2654"/>
        </row>
        <row r="2655">
          <cell r="DV2655"/>
        </row>
        <row r="2656">
          <cell r="DV2656"/>
        </row>
        <row r="2657">
          <cell r="DV2657"/>
        </row>
        <row r="2658">
          <cell r="DV2658"/>
        </row>
        <row r="2659">
          <cell r="DV2659"/>
        </row>
        <row r="2660">
          <cell r="DV2660"/>
        </row>
        <row r="2661">
          <cell r="DV2661"/>
        </row>
        <row r="2662">
          <cell r="DV2662"/>
        </row>
        <row r="2663">
          <cell r="DV2663"/>
        </row>
        <row r="2664">
          <cell r="DV2664"/>
        </row>
        <row r="2665">
          <cell r="DV2665"/>
        </row>
        <row r="2666">
          <cell r="DV2666"/>
        </row>
        <row r="2667">
          <cell r="DV2667"/>
        </row>
        <row r="2668">
          <cell r="DV2668"/>
        </row>
        <row r="2669">
          <cell r="DV2669"/>
        </row>
        <row r="2670">
          <cell r="DV2670"/>
        </row>
        <row r="2671">
          <cell r="DV2671"/>
        </row>
        <row r="2672">
          <cell r="DV2672"/>
        </row>
        <row r="2673">
          <cell r="DV2673"/>
        </row>
        <row r="2674">
          <cell r="DV2674"/>
        </row>
        <row r="2675">
          <cell r="DV2675"/>
        </row>
        <row r="2676">
          <cell r="DV2676"/>
        </row>
        <row r="2677">
          <cell r="DV2677"/>
        </row>
        <row r="2678">
          <cell r="DV2678"/>
        </row>
        <row r="2679">
          <cell r="DV2679"/>
        </row>
        <row r="2680">
          <cell r="DV2680"/>
        </row>
        <row r="2681">
          <cell r="DV2681"/>
        </row>
        <row r="2682">
          <cell r="DV2682"/>
        </row>
        <row r="2683">
          <cell r="DV2683"/>
        </row>
        <row r="2684">
          <cell r="DV2684"/>
        </row>
        <row r="2685">
          <cell r="DV2685"/>
        </row>
        <row r="2686">
          <cell r="DV2686"/>
        </row>
        <row r="2687">
          <cell r="DV2687"/>
        </row>
        <row r="2688">
          <cell r="DV2688"/>
        </row>
        <row r="2689">
          <cell r="DV2689"/>
        </row>
        <row r="2690">
          <cell r="DV2690"/>
        </row>
        <row r="2691">
          <cell r="DV2691"/>
        </row>
        <row r="2692">
          <cell r="DV2692"/>
        </row>
        <row r="2693">
          <cell r="DV2693"/>
        </row>
        <row r="2694">
          <cell r="DV2694"/>
        </row>
        <row r="2695">
          <cell r="DV2695"/>
        </row>
        <row r="2696">
          <cell r="DV2696"/>
        </row>
        <row r="2697">
          <cell r="DV2697"/>
        </row>
        <row r="2698">
          <cell r="DV2698"/>
        </row>
        <row r="2699">
          <cell r="DV2699"/>
        </row>
        <row r="2700">
          <cell r="DV2700"/>
        </row>
        <row r="2701">
          <cell r="DV2701"/>
        </row>
        <row r="2702">
          <cell r="DV2702"/>
        </row>
        <row r="2703">
          <cell r="DV2703"/>
        </row>
        <row r="2704">
          <cell r="DV2704"/>
        </row>
        <row r="2705">
          <cell r="DV2705"/>
        </row>
        <row r="2706">
          <cell r="DV2706"/>
        </row>
        <row r="2707">
          <cell r="DV2707"/>
        </row>
        <row r="2708">
          <cell r="DV2708"/>
        </row>
        <row r="2709">
          <cell r="DV2709"/>
        </row>
        <row r="2710">
          <cell r="DV2710"/>
        </row>
        <row r="2711">
          <cell r="DV2711"/>
        </row>
        <row r="2712">
          <cell r="DV2712"/>
        </row>
        <row r="2713">
          <cell r="DV2713"/>
        </row>
        <row r="2714">
          <cell r="DV2714"/>
        </row>
        <row r="2715">
          <cell r="DV2715"/>
        </row>
        <row r="2716">
          <cell r="DV2716"/>
        </row>
        <row r="2717">
          <cell r="DV2717"/>
        </row>
        <row r="2718">
          <cell r="DV2718"/>
        </row>
        <row r="2719">
          <cell r="DV2719"/>
        </row>
        <row r="2720">
          <cell r="DV2720"/>
        </row>
        <row r="2721">
          <cell r="DV2721"/>
        </row>
        <row r="2722">
          <cell r="DV2722"/>
        </row>
        <row r="2723">
          <cell r="DV2723"/>
        </row>
        <row r="2724">
          <cell r="DV2724"/>
        </row>
        <row r="2725">
          <cell r="DV2725"/>
        </row>
        <row r="2726">
          <cell r="DV2726"/>
        </row>
        <row r="2727">
          <cell r="DV2727"/>
        </row>
        <row r="2728">
          <cell r="DV2728"/>
        </row>
        <row r="2729">
          <cell r="DV2729"/>
        </row>
        <row r="2730">
          <cell r="DV2730"/>
        </row>
        <row r="2731">
          <cell r="DV2731"/>
        </row>
        <row r="2732">
          <cell r="DV2732"/>
        </row>
        <row r="2733">
          <cell r="DV2733"/>
        </row>
        <row r="2734">
          <cell r="DV2734"/>
        </row>
        <row r="2735">
          <cell r="DV2735"/>
        </row>
        <row r="2736">
          <cell r="DV2736"/>
        </row>
        <row r="2737">
          <cell r="DV2737"/>
        </row>
        <row r="2738">
          <cell r="DV2738"/>
        </row>
        <row r="2739">
          <cell r="DV2739"/>
        </row>
        <row r="2740">
          <cell r="DV2740"/>
        </row>
        <row r="2741">
          <cell r="DV2741"/>
        </row>
        <row r="2742">
          <cell r="DV2742"/>
        </row>
        <row r="2743">
          <cell r="DV2743"/>
        </row>
        <row r="2744">
          <cell r="DV2744"/>
        </row>
        <row r="2745">
          <cell r="DV2745"/>
        </row>
        <row r="2746">
          <cell r="DV2746"/>
        </row>
        <row r="2747">
          <cell r="DV2747"/>
        </row>
        <row r="2748">
          <cell r="DV2748"/>
        </row>
        <row r="2749">
          <cell r="DV2749"/>
        </row>
        <row r="2750">
          <cell r="DV2750"/>
        </row>
        <row r="2751">
          <cell r="DV2751"/>
        </row>
        <row r="2752">
          <cell r="DV2752"/>
        </row>
        <row r="2753">
          <cell r="DV2753"/>
        </row>
        <row r="2754">
          <cell r="DV2754"/>
        </row>
        <row r="2755">
          <cell r="DV2755"/>
        </row>
        <row r="2756">
          <cell r="DV2756"/>
        </row>
        <row r="2757">
          <cell r="DV2757"/>
        </row>
        <row r="2758">
          <cell r="DV2758"/>
        </row>
        <row r="2759">
          <cell r="DV2759"/>
        </row>
        <row r="2760">
          <cell r="DV2760"/>
        </row>
        <row r="2761">
          <cell r="DV2761"/>
        </row>
        <row r="2762">
          <cell r="DV2762"/>
        </row>
        <row r="2763">
          <cell r="DV2763"/>
        </row>
        <row r="2764">
          <cell r="DV2764"/>
        </row>
        <row r="2765">
          <cell r="DV2765"/>
        </row>
        <row r="2766">
          <cell r="DV2766"/>
        </row>
        <row r="2767">
          <cell r="DV2767"/>
        </row>
        <row r="2768">
          <cell r="DV2768"/>
        </row>
        <row r="2769">
          <cell r="DV2769"/>
        </row>
        <row r="2770">
          <cell r="DV2770"/>
        </row>
        <row r="2771">
          <cell r="DV2771"/>
        </row>
        <row r="2772">
          <cell r="DV2772"/>
        </row>
        <row r="2773">
          <cell r="DV2773"/>
        </row>
        <row r="2774">
          <cell r="DV2774"/>
        </row>
        <row r="2775">
          <cell r="DV2775"/>
        </row>
        <row r="2776">
          <cell r="DV2776"/>
        </row>
        <row r="2777">
          <cell r="DV2777"/>
        </row>
        <row r="2778">
          <cell r="DV2778"/>
        </row>
        <row r="2779">
          <cell r="DV2779"/>
        </row>
        <row r="2780">
          <cell r="DV2780"/>
        </row>
        <row r="2781">
          <cell r="DV2781"/>
        </row>
        <row r="2782">
          <cell r="DV2782"/>
        </row>
        <row r="2783">
          <cell r="DV2783"/>
        </row>
        <row r="2784">
          <cell r="DV2784"/>
        </row>
        <row r="2785">
          <cell r="DV2785"/>
        </row>
        <row r="2786">
          <cell r="DV2786"/>
        </row>
        <row r="2787">
          <cell r="DV2787"/>
        </row>
        <row r="2788">
          <cell r="DV2788"/>
        </row>
        <row r="2789">
          <cell r="DV2789"/>
        </row>
        <row r="2790">
          <cell r="DV2790"/>
        </row>
        <row r="2791">
          <cell r="DV2791"/>
        </row>
        <row r="2792">
          <cell r="DV2792"/>
        </row>
        <row r="2793">
          <cell r="DV2793"/>
        </row>
        <row r="2794">
          <cell r="DV2794"/>
        </row>
        <row r="2795">
          <cell r="DV2795"/>
        </row>
        <row r="2796">
          <cell r="DV2796"/>
        </row>
        <row r="2797">
          <cell r="DV2797"/>
        </row>
        <row r="2798">
          <cell r="DV2798"/>
        </row>
        <row r="2799">
          <cell r="DV2799"/>
        </row>
        <row r="2800">
          <cell r="DV2800"/>
        </row>
        <row r="2801">
          <cell r="DV2801"/>
        </row>
        <row r="2802">
          <cell r="DV2802"/>
        </row>
        <row r="2803">
          <cell r="DV2803"/>
        </row>
        <row r="2804">
          <cell r="DV2804"/>
        </row>
        <row r="2805">
          <cell r="DV2805"/>
        </row>
        <row r="2806">
          <cell r="DV2806"/>
        </row>
        <row r="2807">
          <cell r="DV2807"/>
        </row>
        <row r="2808">
          <cell r="DV2808"/>
        </row>
        <row r="2809">
          <cell r="DV2809"/>
        </row>
        <row r="2810">
          <cell r="DV2810"/>
        </row>
        <row r="2811">
          <cell r="DV2811"/>
        </row>
        <row r="2812">
          <cell r="DV2812"/>
        </row>
        <row r="2813">
          <cell r="DV2813"/>
        </row>
        <row r="2814">
          <cell r="DV2814"/>
        </row>
        <row r="2815">
          <cell r="DV2815"/>
        </row>
        <row r="2816">
          <cell r="DV2816"/>
        </row>
        <row r="2817">
          <cell r="DV2817"/>
        </row>
        <row r="2818">
          <cell r="DV2818"/>
        </row>
        <row r="2819">
          <cell r="DV2819"/>
        </row>
        <row r="2820">
          <cell r="DV2820"/>
        </row>
        <row r="2821">
          <cell r="DV2821"/>
        </row>
        <row r="2822">
          <cell r="DV2822"/>
        </row>
        <row r="2823">
          <cell r="DV2823"/>
        </row>
        <row r="2824">
          <cell r="DV2824"/>
        </row>
        <row r="2825">
          <cell r="DV2825"/>
        </row>
        <row r="2826">
          <cell r="DV2826"/>
        </row>
        <row r="2827">
          <cell r="DV2827"/>
        </row>
        <row r="2828">
          <cell r="DV2828"/>
        </row>
        <row r="2829">
          <cell r="DV2829"/>
        </row>
        <row r="2830">
          <cell r="DV2830"/>
        </row>
        <row r="2831">
          <cell r="DV2831"/>
        </row>
        <row r="2832">
          <cell r="DV2832"/>
        </row>
        <row r="2833">
          <cell r="DV2833"/>
        </row>
        <row r="2834">
          <cell r="DV2834"/>
        </row>
        <row r="2835">
          <cell r="DV2835"/>
        </row>
        <row r="2836">
          <cell r="DV2836"/>
        </row>
        <row r="2837">
          <cell r="DV2837"/>
        </row>
        <row r="2838">
          <cell r="DV2838"/>
        </row>
        <row r="2839">
          <cell r="DV2839"/>
        </row>
        <row r="2840">
          <cell r="DV2840"/>
        </row>
        <row r="2841">
          <cell r="DV2841"/>
        </row>
        <row r="2842">
          <cell r="DV2842"/>
        </row>
        <row r="2843">
          <cell r="DV2843"/>
        </row>
        <row r="2844">
          <cell r="DV2844"/>
        </row>
        <row r="2845">
          <cell r="DV2845"/>
        </row>
        <row r="2846">
          <cell r="DV2846"/>
        </row>
        <row r="2847">
          <cell r="DV2847"/>
        </row>
        <row r="2848">
          <cell r="DV2848"/>
        </row>
        <row r="2849">
          <cell r="DV2849"/>
        </row>
        <row r="2850">
          <cell r="DV2850"/>
        </row>
        <row r="2851">
          <cell r="DV2851"/>
        </row>
        <row r="2852">
          <cell r="DV2852"/>
        </row>
        <row r="2853">
          <cell r="DV2853"/>
        </row>
        <row r="2854">
          <cell r="DV2854"/>
        </row>
        <row r="2855">
          <cell r="DV2855"/>
        </row>
        <row r="2856">
          <cell r="DV2856"/>
        </row>
        <row r="2857">
          <cell r="DV2857"/>
        </row>
        <row r="2858">
          <cell r="DV2858"/>
        </row>
        <row r="2859">
          <cell r="DV2859"/>
        </row>
        <row r="2860">
          <cell r="DV2860"/>
        </row>
        <row r="2861">
          <cell r="DV2861"/>
        </row>
        <row r="2862">
          <cell r="DV2862"/>
        </row>
        <row r="2863">
          <cell r="DV2863"/>
        </row>
        <row r="2864">
          <cell r="DV2864"/>
        </row>
        <row r="2865">
          <cell r="DV2865"/>
        </row>
        <row r="2866">
          <cell r="DV2866"/>
        </row>
        <row r="2867">
          <cell r="DV2867"/>
        </row>
        <row r="2868">
          <cell r="DV2868"/>
        </row>
        <row r="2869">
          <cell r="DV2869"/>
        </row>
        <row r="2870">
          <cell r="DV2870"/>
        </row>
        <row r="2871">
          <cell r="DV2871"/>
        </row>
        <row r="2872">
          <cell r="DV2872"/>
        </row>
        <row r="2873">
          <cell r="DV2873"/>
        </row>
        <row r="2874">
          <cell r="DV2874"/>
        </row>
        <row r="2875">
          <cell r="DV2875"/>
        </row>
        <row r="2876">
          <cell r="DV2876"/>
        </row>
        <row r="2877">
          <cell r="DV2877"/>
        </row>
        <row r="2878">
          <cell r="DV2878"/>
        </row>
        <row r="2879">
          <cell r="DV2879"/>
        </row>
        <row r="2880">
          <cell r="DV2880"/>
        </row>
        <row r="2881">
          <cell r="DV2881"/>
        </row>
        <row r="2882">
          <cell r="DV2882"/>
        </row>
        <row r="2883">
          <cell r="DV2883"/>
        </row>
        <row r="2884">
          <cell r="DV2884"/>
        </row>
        <row r="2885">
          <cell r="DV2885"/>
        </row>
        <row r="2886">
          <cell r="DV2886"/>
        </row>
        <row r="2887">
          <cell r="DV2887"/>
        </row>
        <row r="2888">
          <cell r="DV2888"/>
        </row>
        <row r="2889">
          <cell r="DV2889"/>
        </row>
        <row r="2890">
          <cell r="DV2890"/>
        </row>
        <row r="2891">
          <cell r="DV2891"/>
        </row>
        <row r="2892">
          <cell r="DV2892"/>
        </row>
        <row r="2893">
          <cell r="DV2893"/>
        </row>
        <row r="2894">
          <cell r="DV2894"/>
        </row>
        <row r="2895">
          <cell r="DV2895"/>
        </row>
        <row r="2896">
          <cell r="DV2896"/>
        </row>
        <row r="2897">
          <cell r="DV2897"/>
        </row>
        <row r="2898">
          <cell r="DV2898"/>
        </row>
        <row r="2899">
          <cell r="DV2899"/>
        </row>
        <row r="2900">
          <cell r="DV2900"/>
        </row>
        <row r="2901">
          <cell r="DV2901"/>
        </row>
        <row r="2902">
          <cell r="DV2902"/>
        </row>
        <row r="2903">
          <cell r="DV2903"/>
        </row>
        <row r="2904">
          <cell r="DV2904"/>
        </row>
        <row r="2905">
          <cell r="DV2905"/>
        </row>
        <row r="2906">
          <cell r="DV2906"/>
        </row>
        <row r="2907">
          <cell r="DV2907"/>
        </row>
        <row r="2908">
          <cell r="DV2908"/>
        </row>
        <row r="2909">
          <cell r="DV2909"/>
        </row>
        <row r="2910">
          <cell r="DV2910"/>
        </row>
        <row r="2911">
          <cell r="DV2911"/>
        </row>
        <row r="2912">
          <cell r="DV2912"/>
        </row>
        <row r="2913">
          <cell r="DV2913"/>
        </row>
        <row r="2914">
          <cell r="DV2914"/>
        </row>
        <row r="2915">
          <cell r="DV2915"/>
        </row>
        <row r="2916">
          <cell r="DV2916"/>
        </row>
        <row r="2917">
          <cell r="DV2917"/>
        </row>
        <row r="2918">
          <cell r="DV2918"/>
        </row>
        <row r="2919">
          <cell r="DV2919"/>
        </row>
        <row r="2920">
          <cell r="DV2920"/>
        </row>
        <row r="2921">
          <cell r="DV2921"/>
        </row>
        <row r="2922">
          <cell r="DV2922"/>
        </row>
        <row r="2923">
          <cell r="DV2923"/>
        </row>
        <row r="2924">
          <cell r="DV2924"/>
        </row>
        <row r="2925">
          <cell r="DV2925"/>
        </row>
        <row r="2926">
          <cell r="DV2926"/>
        </row>
        <row r="2927">
          <cell r="DV2927"/>
        </row>
        <row r="2928">
          <cell r="DV2928"/>
        </row>
        <row r="2929">
          <cell r="DV2929"/>
        </row>
        <row r="2930">
          <cell r="DV2930"/>
        </row>
        <row r="2931">
          <cell r="DV2931"/>
        </row>
        <row r="2932">
          <cell r="DV2932"/>
        </row>
        <row r="2933">
          <cell r="DV2933"/>
        </row>
        <row r="2934">
          <cell r="DV2934"/>
        </row>
        <row r="2935">
          <cell r="DV2935"/>
        </row>
        <row r="2936">
          <cell r="DV2936"/>
        </row>
        <row r="2937">
          <cell r="DV2937"/>
        </row>
        <row r="2938">
          <cell r="DV2938"/>
        </row>
        <row r="2939">
          <cell r="DV2939"/>
        </row>
        <row r="2940">
          <cell r="DV2940"/>
        </row>
        <row r="2941">
          <cell r="DV2941"/>
        </row>
        <row r="2942">
          <cell r="DV2942"/>
        </row>
        <row r="2943">
          <cell r="DV2943"/>
        </row>
        <row r="2944">
          <cell r="DV2944"/>
        </row>
        <row r="2945">
          <cell r="DV2945"/>
        </row>
        <row r="2946">
          <cell r="DV2946"/>
        </row>
        <row r="2947">
          <cell r="DV2947"/>
        </row>
        <row r="2948">
          <cell r="DV2948"/>
        </row>
        <row r="2949">
          <cell r="DV2949"/>
        </row>
        <row r="2950">
          <cell r="DV2950"/>
        </row>
        <row r="2951">
          <cell r="DV2951"/>
        </row>
        <row r="2952">
          <cell r="DV2952"/>
        </row>
        <row r="2953">
          <cell r="DV2953"/>
        </row>
        <row r="2954">
          <cell r="DV2954"/>
        </row>
        <row r="2955">
          <cell r="DV2955"/>
        </row>
        <row r="2956">
          <cell r="DV2956"/>
        </row>
        <row r="2957">
          <cell r="DV2957"/>
        </row>
        <row r="2958">
          <cell r="DV2958"/>
        </row>
        <row r="2959">
          <cell r="DV2959"/>
        </row>
        <row r="2960">
          <cell r="DV2960"/>
        </row>
        <row r="2961">
          <cell r="DV2961"/>
        </row>
        <row r="2962">
          <cell r="DV2962"/>
        </row>
        <row r="2963">
          <cell r="DV2963"/>
        </row>
        <row r="2964">
          <cell r="DV2964"/>
        </row>
        <row r="2965">
          <cell r="DV2965"/>
        </row>
        <row r="2966">
          <cell r="DV2966"/>
        </row>
        <row r="2967">
          <cell r="DV2967"/>
        </row>
        <row r="2968">
          <cell r="DV2968"/>
        </row>
        <row r="2969">
          <cell r="DV2969"/>
        </row>
        <row r="2970">
          <cell r="DV2970"/>
        </row>
        <row r="2971">
          <cell r="DV2971"/>
        </row>
        <row r="2972">
          <cell r="DV2972"/>
        </row>
        <row r="2973">
          <cell r="DV2973"/>
        </row>
        <row r="2974">
          <cell r="DV2974"/>
        </row>
        <row r="2975">
          <cell r="DV2975"/>
        </row>
        <row r="2976">
          <cell r="DV2976"/>
        </row>
        <row r="2977">
          <cell r="DV2977"/>
        </row>
        <row r="2978">
          <cell r="DV2978"/>
        </row>
        <row r="2979">
          <cell r="DV2979"/>
        </row>
        <row r="2980">
          <cell r="DV2980"/>
        </row>
        <row r="2981">
          <cell r="DV2981"/>
        </row>
        <row r="2982">
          <cell r="DV2982"/>
        </row>
        <row r="2983">
          <cell r="DV2983"/>
        </row>
        <row r="2984">
          <cell r="DV2984"/>
        </row>
        <row r="2985">
          <cell r="DV2985"/>
        </row>
        <row r="2986">
          <cell r="DV2986"/>
        </row>
        <row r="2987">
          <cell r="DV2987"/>
        </row>
        <row r="2988">
          <cell r="DV2988"/>
        </row>
        <row r="2989">
          <cell r="DV2989"/>
        </row>
        <row r="2990">
          <cell r="DV2990"/>
        </row>
        <row r="2991">
          <cell r="DV2991"/>
        </row>
        <row r="2992">
          <cell r="DV2992"/>
        </row>
        <row r="2993">
          <cell r="DV2993"/>
        </row>
        <row r="2994">
          <cell r="DV2994"/>
        </row>
        <row r="2995">
          <cell r="DV2995"/>
        </row>
        <row r="2996">
          <cell r="DV2996"/>
        </row>
        <row r="2997">
          <cell r="DV2997"/>
        </row>
        <row r="2998">
          <cell r="DV2998"/>
        </row>
        <row r="2999">
          <cell r="DV2999"/>
        </row>
        <row r="3000">
          <cell r="DV3000"/>
        </row>
        <row r="3001">
          <cell r="DV3001"/>
        </row>
        <row r="3002">
          <cell r="DV3002"/>
        </row>
        <row r="3003">
          <cell r="DV3003"/>
        </row>
        <row r="3004">
          <cell r="DV3004"/>
        </row>
        <row r="3005">
          <cell r="DV3005"/>
        </row>
        <row r="3006">
          <cell r="DV3006"/>
        </row>
        <row r="3007">
          <cell r="DV3007"/>
        </row>
        <row r="3008">
          <cell r="DV3008"/>
        </row>
        <row r="3009">
          <cell r="DV3009"/>
        </row>
        <row r="3010">
          <cell r="DV3010"/>
        </row>
        <row r="3011">
          <cell r="DV3011"/>
        </row>
        <row r="3012">
          <cell r="DV3012"/>
        </row>
        <row r="3013">
          <cell r="DV3013"/>
        </row>
        <row r="3014">
          <cell r="DV3014"/>
        </row>
        <row r="3015">
          <cell r="DV3015"/>
        </row>
        <row r="3016">
          <cell r="DV3016"/>
        </row>
        <row r="3017">
          <cell r="DV3017"/>
        </row>
        <row r="3018">
          <cell r="DV3018"/>
        </row>
        <row r="3019">
          <cell r="DV3019"/>
        </row>
        <row r="3020">
          <cell r="DV3020"/>
        </row>
        <row r="3021">
          <cell r="DV3021"/>
        </row>
        <row r="3022">
          <cell r="DV3022"/>
        </row>
        <row r="3023">
          <cell r="DV3023"/>
        </row>
        <row r="3024">
          <cell r="DV3024"/>
        </row>
        <row r="3025">
          <cell r="DV3025"/>
        </row>
        <row r="3026">
          <cell r="DV3026"/>
        </row>
        <row r="3027">
          <cell r="DV3027"/>
        </row>
        <row r="3028">
          <cell r="DV3028"/>
        </row>
        <row r="3029">
          <cell r="DV3029"/>
        </row>
        <row r="3030">
          <cell r="DV3030"/>
        </row>
        <row r="3031">
          <cell r="DV3031"/>
        </row>
        <row r="3032">
          <cell r="DV3032"/>
        </row>
        <row r="3033">
          <cell r="DV3033"/>
        </row>
        <row r="3034">
          <cell r="DV3034"/>
        </row>
        <row r="3035">
          <cell r="DV3035"/>
        </row>
        <row r="3036">
          <cell r="DV3036"/>
        </row>
        <row r="3037">
          <cell r="DV3037"/>
        </row>
        <row r="3038">
          <cell r="DV3038"/>
        </row>
        <row r="3039">
          <cell r="DV3039"/>
        </row>
        <row r="3040">
          <cell r="DV3040"/>
        </row>
        <row r="3041">
          <cell r="DV3041"/>
        </row>
        <row r="3042">
          <cell r="DV3042"/>
        </row>
        <row r="3043">
          <cell r="DV3043"/>
        </row>
        <row r="3044">
          <cell r="DV3044"/>
        </row>
        <row r="3045">
          <cell r="DV3045"/>
        </row>
        <row r="3046">
          <cell r="DV3046"/>
        </row>
        <row r="3047">
          <cell r="DV3047"/>
        </row>
        <row r="3048">
          <cell r="DV3048"/>
        </row>
        <row r="3049">
          <cell r="DV3049"/>
        </row>
        <row r="3050">
          <cell r="DV3050"/>
        </row>
        <row r="3051">
          <cell r="DV3051"/>
        </row>
        <row r="3052">
          <cell r="DV3052"/>
        </row>
        <row r="3053">
          <cell r="DV3053"/>
        </row>
        <row r="3054">
          <cell r="DV3054"/>
        </row>
        <row r="3055">
          <cell r="DV3055"/>
        </row>
        <row r="3056">
          <cell r="DV3056"/>
        </row>
        <row r="3057">
          <cell r="DV3057"/>
        </row>
        <row r="3058">
          <cell r="DV3058"/>
        </row>
        <row r="3059">
          <cell r="DV3059"/>
        </row>
        <row r="3060">
          <cell r="DV3060"/>
        </row>
        <row r="3061">
          <cell r="DV3061"/>
        </row>
        <row r="3062">
          <cell r="DV3062"/>
        </row>
        <row r="3063">
          <cell r="DV3063"/>
        </row>
        <row r="3064">
          <cell r="DV3064"/>
        </row>
        <row r="3065">
          <cell r="DV3065"/>
        </row>
        <row r="3066">
          <cell r="DV3066"/>
        </row>
        <row r="3067">
          <cell r="DV3067"/>
        </row>
        <row r="3068">
          <cell r="DV3068"/>
        </row>
        <row r="3069">
          <cell r="DV3069"/>
        </row>
        <row r="3070">
          <cell r="DV3070"/>
        </row>
        <row r="3071">
          <cell r="DV3071"/>
        </row>
        <row r="3072">
          <cell r="DV3072"/>
        </row>
        <row r="3073">
          <cell r="DV3073"/>
        </row>
        <row r="3074">
          <cell r="DV3074"/>
        </row>
        <row r="3075">
          <cell r="DV3075"/>
        </row>
        <row r="3076">
          <cell r="DV3076"/>
        </row>
        <row r="3077">
          <cell r="DV3077"/>
        </row>
        <row r="3078">
          <cell r="DV3078"/>
        </row>
        <row r="3079">
          <cell r="DV3079"/>
        </row>
        <row r="3080">
          <cell r="DV3080"/>
        </row>
        <row r="3081">
          <cell r="DV3081"/>
        </row>
        <row r="3082">
          <cell r="DV3082"/>
        </row>
        <row r="3083">
          <cell r="DV3083"/>
        </row>
        <row r="3084">
          <cell r="DV3084"/>
        </row>
        <row r="3085">
          <cell r="DV3085"/>
        </row>
        <row r="3086">
          <cell r="DV3086"/>
        </row>
        <row r="3087">
          <cell r="DV3087"/>
        </row>
        <row r="3088">
          <cell r="DV3088"/>
        </row>
        <row r="3089">
          <cell r="DV3089"/>
        </row>
        <row r="3090">
          <cell r="DV3090"/>
        </row>
        <row r="3091">
          <cell r="DV3091"/>
        </row>
        <row r="3092">
          <cell r="DV3092"/>
        </row>
        <row r="3093">
          <cell r="DV3093"/>
        </row>
        <row r="3094">
          <cell r="DV3094"/>
        </row>
        <row r="3095">
          <cell r="DV3095"/>
        </row>
        <row r="3096">
          <cell r="DV3096"/>
        </row>
        <row r="3097">
          <cell r="DV3097"/>
        </row>
        <row r="3098">
          <cell r="DV3098"/>
        </row>
        <row r="3099">
          <cell r="DV3099"/>
        </row>
        <row r="3100">
          <cell r="DV3100"/>
        </row>
        <row r="3101">
          <cell r="DV3101"/>
        </row>
        <row r="3102">
          <cell r="DV3102"/>
        </row>
        <row r="3103">
          <cell r="DV3103"/>
        </row>
        <row r="3104">
          <cell r="DV3104"/>
        </row>
        <row r="3105">
          <cell r="DV3105"/>
        </row>
        <row r="3106">
          <cell r="DV3106"/>
        </row>
        <row r="3107">
          <cell r="DV3107"/>
        </row>
        <row r="3108">
          <cell r="DV3108"/>
        </row>
        <row r="3109">
          <cell r="DV3109"/>
        </row>
        <row r="3110">
          <cell r="DV3110"/>
        </row>
        <row r="3111">
          <cell r="DV3111"/>
        </row>
        <row r="3112">
          <cell r="DV3112"/>
        </row>
        <row r="3113">
          <cell r="DV3113"/>
        </row>
        <row r="3114">
          <cell r="DV3114"/>
        </row>
        <row r="3115">
          <cell r="DV3115"/>
        </row>
        <row r="3116">
          <cell r="DV3116"/>
        </row>
        <row r="3117">
          <cell r="DV3117"/>
        </row>
        <row r="3118">
          <cell r="DV3118"/>
        </row>
        <row r="3119">
          <cell r="DV3119"/>
        </row>
        <row r="3120">
          <cell r="DV3120"/>
        </row>
        <row r="3121">
          <cell r="DV3121"/>
        </row>
        <row r="3122">
          <cell r="DV3122"/>
        </row>
        <row r="3123">
          <cell r="DV3123"/>
        </row>
        <row r="3124">
          <cell r="DV3124"/>
        </row>
        <row r="3125">
          <cell r="DV3125"/>
        </row>
        <row r="3126">
          <cell r="DV3126"/>
        </row>
        <row r="3127">
          <cell r="DV3127"/>
        </row>
        <row r="3128">
          <cell r="DV3128"/>
        </row>
        <row r="3129">
          <cell r="DV3129"/>
        </row>
        <row r="3130">
          <cell r="DV3130"/>
        </row>
        <row r="3131">
          <cell r="DV3131"/>
        </row>
        <row r="3132">
          <cell r="DV3132"/>
        </row>
        <row r="3133">
          <cell r="DV3133"/>
        </row>
        <row r="3134">
          <cell r="DV3134"/>
        </row>
        <row r="3135">
          <cell r="DV3135"/>
        </row>
        <row r="3136">
          <cell r="DV3136"/>
        </row>
        <row r="3137">
          <cell r="DV3137"/>
        </row>
        <row r="3138">
          <cell r="DV3138"/>
        </row>
        <row r="3139">
          <cell r="DV3139"/>
        </row>
        <row r="3140">
          <cell r="DV3140"/>
        </row>
        <row r="3141">
          <cell r="DV3141"/>
        </row>
        <row r="3142">
          <cell r="DV3142"/>
        </row>
        <row r="3143">
          <cell r="DV3143"/>
        </row>
        <row r="3144">
          <cell r="DV3144"/>
        </row>
        <row r="3145">
          <cell r="DV3145"/>
        </row>
        <row r="3146">
          <cell r="DV3146"/>
        </row>
        <row r="3147">
          <cell r="DV3147"/>
        </row>
        <row r="3148">
          <cell r="DV3148"/>
        </row>
        <row r="3149">
          <cell r="DV3149"/>
        </row>
        <row r="3150">
          <cell r="DV3150"/>
        </row>
        <row r="3151">
          <cell r="DV3151"/>
        </row>
        <row r="3152">
          <cell r="DV3152"/>
        </row>
        <row r="3153">
          <cell r="DV3153"/>
        </row>
        <row r="3154">
          <cell r="DV3154"/>
        </row>
        <row r="3155">
          <cell r="DV3155"/>
        </row>
        <row r="3156">
          <cell r="DV3156"/>
        </row>
        <row r="3157">
          <cell r="DV3157"/>
        </row>
        <row r="3158">
          <cell r="DV3158"/>
        </row>
        <row r="3159">
          <cell r="DV3159"/>
        </row>
        <row r="3160">
          <cell r="DV3160"/>
        </row>
        <row r="3161">
          <cell r="DV3161"/>
        </row>
        <row r="3162">
          <cell r="DV3162"/>
        </row>
        <row r="3163">
          <cell r="DV3163"/>
        </row>
        <row r="3164">
          <cell r="DV3164"/>
        </row>
        <row r="3165">
          <cell r="DV3165"/>
        </row>
        <row r="3166">
          <cell r="DV3166"/>
        </row>
        <row r="3167">
          <cell r="DV3167"/>
        </row>
        <row r="3168">
          <cell r="DV3168"/>
        </row>
        <row r="3169">
          <cell r="DV3169"/>
        </row>
        <row r="3170">
          <cell r="DV3170"/>
        </row>
        <row r="3171">
          <cell r="DV3171"/>
        </row>
        <row r="3172">
          <cell r="DV3172"/>
        </row>
        <row r="3173">
          <cell r="DV3173"/>
        </row>
        <row r="3174">
          <cell r="DV3174"/>
        </row>
        <row r="3175">
          <cell r="DV3175"/>
        </row>
        <row r="3176">
          <cell r="DV3176"/>
        </row>
        <row r="3177">
          <cell r="DV3177"/>
        </row>
        <row r="3178">
          <cell r="DV3178"/>
        </row>
        <row r="3179">
          <cell r="DV3179"/>
        </row>
        <row r="3180">
          <cell r="DV3180"/>
        </row>
        <row r="3181">
          <cell r="DV3181"/>
        </row>
        <row r="3182">
          <cell r="DV3182"/>
        </row>
        <row r="3183">
          <cell r="DV3183"/>
        </row>
        <row r="3184">
          <cell r="DV3184"/>
        </row>
        <row r="3185">
          <cell r="DV3185"/>
        </row>
        <row r="3186">
          <cell r="DV3186"/>
        </row>
        <row r="3187">
          <cell r="DV3187"/>
        </row>
        <row r="3188">
          <cell r="DV3188"/>
        </row>
        <row r="3189">
          <cell r="DV3189"/>
        </row>
        <row r="3190">
          <cell r="DV3190"/>
        </row>
        <row r="3191">
          <cell r="DV3191"/>
        </row>
        <row r="3192">
          <cell r="DV3192"/>
        </row>
        <row r="3193">
          <cell r="DV3193"/>
        </row>
        <row r="3194">
          <cell r="DV3194"/>
        </row>
        <row r="3195">
          <cell r="DV3195"/>
        </row>
        <row r="3196">
          <cell r="DV3196"/>
        </row>
        <row r="3197">
          <cell r="DV3197"/>
        </row>
        <row r="3198">
          <cell r="DV3198"/>
        </row>
        <row r="3199">
          <cell r="DV3199"/>
        </row>
        <row r="3200">
          <cell r="DV3200"/>
        </row>
        <row r="3201">
          <cell r="DV3201"/>
        </row>
        <row r="3202">
          <cell r="DV3202"/>
        </row>
        <row r="3203">
          <cell r="DV3203"/>
        </row>
        <row r="3204">
          <cell r="DV3204"/>
        </row>
        <row r="3205">
          <cell r="DV3205"/>
        </row>
        <row r="3206">
          <cell r="DV3206"/>
        </row>
        <row r="3207">
          <cell r="DV3207"/>
        </row>
        <row r="3208">
          <cell r="DV3208"/>
        </row>
        <row r="3209">
          <cell r="DV3209"/>
        </row>
        <row r="3210">
          <cell r="DV3210"/>
        </row>
        <row r="3211">
          <cell r="DV3211"/>
        </row>
        <row r="3212">
          <cell r="DV3212"/>
        </row>
        <row r="3213">
          <cell r="DV3213"/>
        </row>
        <row r="3214">
          <cell r="DV3214"/>
        </row>
        <row r="3215">
          <cell r="DV3215"/>
        </row>
        <row r="3216">
          <cell r="DV3216"/>
        </row>
        <row r="3217">
          <cell r="DV3217"/>
        </row>
        <row r="3218">
          <cell r="DV3218"/>
        </row>
        <row r="3219">
          <cell r="DV3219"/>
        </row>
        <row r="3220">
          <cell r="DV3220"/>
        </row>
        <row r="3221">
          <cell r="DV3221"/>
        </row>
        <row r="3222">
          <cell r="DV3222"/>
        </row>
        <row r="3223">
          <cell r="DV3223"/>
        </row>
        <row r="3224">
          <cell r="DV3224"/>
        </row>
        <row r="3225">
          <cell r="DV3225"/>
        </row>
        <row r="3226">
          <cell r="DV3226"/>
        </row>
        <row r="3227">
          <cell r="DV3227"/>
        </row>
        <row r="3228">
          <cell r="DV3228"/>
        </row>
        <row r="3229">
          <cell r="DV3229"/>
        </row>
        <row r="3230">
          <cell r="DV3230"/>
        </row>
        <row r="3231">
          <cell r="DV3231"/>
        </row>
        <row r="3232">
          <cell r="DV3232"/>
        </row>
        <row r="3233">
          <cell r="DV3233"/>
        </row>
        <row r="3234">
          <cell r="DV3234"/>
        </row>
        <row r="3235">
          <cell r="DV3235"/>
        </row>
        <row r="3236">
          <cell r="DV3236"/>
        </row>
        <row r="3237">
          <cell r="DV3237"/>
        </row>
        <row r="3238">
          <cell r="DV3238"/>
        </row>
        <row r="3239">
          <cell r="DV3239"/>
        </row>
        <row r="3240">
          <cell r="DV3240"/>
        </row>
        <row r="3241">
          <cell r="DV3241"/>
        </row>
        <row r="3242">
          <cell r="DV3242"/>
        </row>
        <row r="3243">
          <cell r="DV3243"/>
        </row>
        <row r="3244">
          <cell r="DV3244"/>
        </row>
        <row r="3245">
          <cell r="DV3245"/>
        </row>
        <row r="3246">
          <cell r="DV3246"/>
        </row>
        <row r="3247">
          <cell r="DV3247"/>
        </row>
        <row r="3248">
          <cell r="DV3248"/>
        </row>
        <row r="3249">
          <cell r="DV3249"/>
        </row>
        <row r="3250">
          <cell r="DV3250"/>
        </row>
        <row r="3251">
          <cell r="DV3251"/>
        </row>
        <row r="3252">
          <cell r="DV3252"/>
        </row>
        <row r="3253">
          <cell r="DV3253"/>
        </row>
        <row r="3254">
          <cell r="DV3254"/>
        </row>
        <row r="3255">
          <cell r="DV3255"/>
        </row>
        <row r="3256">
          <cell r="DV3256"/>
        </row>
        <row r="3257">
          <cell r="DV3257"/>
        </row>
        <row r="3258">
          <cell r="DV3258"/>
        </row>
        <row r="3259">
          <cell r="DV3259"/>
        </row>
        <row r="3260">
          <cell r="DV3260"/>
        </row>
        <row r="3261">
          <cell r="DV3261"/>
        </row>
        <row r="3262">
          <cell r="DV3262"/>
        </row>
        <row r="3263">
          <cell r="DV3263"/>
        </row>
        <row r="3264">
          <cell r="DV3264"/>
        </row>
        <row r="3265">
          <cell r="DV3265"/>
        </row>
        <row r="3266">
          <cell r="DV3266"/>
        </row>
        <row r="3267">
          <cell r="DV3267"/>
        </row>
        <row r="3268">
          <cell r="DV3268"/>
        </row>
        <row r="3269">
          <cell r="DV3269"/>
        </row>
        <row r="3270">
          <cell r="DV3270"/>
        </row>
        <row r="3271">
          <cell r="DV3271"/>
        </row>
        <row r="3272">
          <cell r="DV3272"/>
        </row>
        <row r="3273">
          <cell r="DV3273"/>
        </row>
        <row r="3274">
          <cell r="DV3274"/>
        </row>
        <row r="3275">
          <cell r="DV3275"/>
        </row>
        <row r="3276">
          <cell r="DV3276"/>
        </row>
        <row r="3277">
          <cell r="DV3277"/>
        </row>
        <row r="3278">
          <cell r="DV3278"/>
        </row>
        <row r="3279">
          <cell r="DV3279"/>
        </row>
        <row r="3280">
          <cell r="DV3280"/>
        </row>
        <row r="3281">
          <cell r="DV3281"/>
        </row>
        <row r="3282">
          <cell r="DV3282"/>
        </row>
        <row r="3283">
          <cell r="DV3283"/>
        </row>
        <row r="3284">
          <cell r="DV3284"/>
        </row>
        <row r="3285">
          <cell r="DV3285"/>
        </row>
        <row r="3286">
          <cell r="DV3286"/>
        </row>
        <row r="3287">
          <cell r="DV3287"/>
        </row>
        <row r="3288">
          <cell r="DV3288"/>
        </row>
        <row r="3289">
          <cell r="DV3289"/>
        </row>
        <row r="3290">
          <cell r="DV3290"/>
        </row>
        <row r="3291">
          <cell r="DV3291"/>
        </row>
        <row r="3292">
          <cell r="DV3292"/>
        </row>
        <row r="3293">
          <cell r="DV3293"/>
        </row>
        <row r="3294">
          <cell r="DV3294"/>
        </row>
        <row r="3295">
          <cell r="DV3295"/>
        </row>
        <row r="3296">
          <cell r="DV3296"/>
        </row>
        <row r="3297">
          <cell r="DV3297"/>
        </row>
        <row r="3298">
          <cell r="DV3298"/>
        </row>
        <row r="3299">
          <cell r="DV3299"/>
        </row>
        <row r="3300">
          <cell r="DV3300"/>
        </row>
        <row r="3301">
          <cell r="DV3301"/>
        </row>
        <row r="3302">
          <cell r="DV3302"/>
        </row>
        <row r="3303">
          <cell r="DV3303"/>
        </row>
        <row r="3304">
          <cell r="DV3304"/>
        </row>
        <row r="3305">
          <cell r="DV3305"/>
        </row>
        <row r="3306">
          <cell r="DV3306"/>
        </row>
        <row r="3307">
          <cell r="DV3307"/>
        </row>
        <row r="3308">
          <cell r="DV3308"/>
        </row>
        <row r="3309">
          <cell r="DV3309"/>
        </row>
        <row r="3310">
          <cell r="DV3310"/>
        </row>
        <row r="3311">
          <cell r="DV3311"/>
        </row>
        <row r="3312">
          <cell r="DV3312"/>
        </row>
        <row r="3313">
          <cell r="DV3313"/>
        </row>
        <row r="3314">
          <cell r="DV3314"/>
        </row>
        <row r="3315">
          <cell r="DV3315"/>
        </row>
        <row r="3316">
          <cell r="DV3316"/>
        </row>
        <row r="3317">
          <cell r="DV3317"/>
        </row>
        <row r="3318">
          <cell r="DV3318"/>
        </row>
        <row r="3319">
          <cell r="DV3319"/>
        </row>
        <row r="3320">
          <cell r="DV3320"/>
        </row>
        <row r="3321">
          <cell r="DV3321"/>
        </row>
        <row r="3322">
          <cell r="DV3322"/>
        </row>
        <row r="3323">
          <cell r="DV3323"/>
        </row>
        <row r="3324">
          <cell r="DV3324"/>
        </row>
        <row r="3325">
          <cell r="DV3325"/>
        </row>
        <row r="3326">
          <cell r="DV3326"/>
        </row>
        <row r="3327">
          <cell r="DV3327"/>
        </row>
        <row r="3328">
          <cell r="DV3328"/>
        </row>
        <row r="3329">
          <cell r="DV3329"/>
        </row>
        <row r="3330">
          <cell r="DV3330"/>
        </row>
        <row r="3331">
          <cell r="DV3331"/>
        </row>
        <row r="3332">
          <cell r="DV3332"/>
        </row>
        <row r="3333">
          <cell r="DV3333"/>
        </row>
        <row r="3334">
          <cell r="DV3334"/>
        </row>
        <row r="3335">
          <cell r="DV3335"/>
        </row>
        <row r="3336">
          <cell r="DV3336"/>
        </row>
        <row r="3337">
          <cell r="DV3337"/>
        </row>
        <row r="3338">
          <cell r="DV3338"/>
        </row>
        <row r="3339">
          <cell r="DV3339"/>
        </row>
        <row r="3340">
          <cell r="DV3340"/>
        </row>
        <row r="3341">
          <cell r="DV3341"/>
        </row>
        <row r="3342">
          <cell r="DV3342"/>
        </row>
        <row r="3343">
          <cell r="DV3343"/>
        </row>
        <row r="3344">
          <cell r="DV3344"/>
        </row>
        <row r="3345">
          <cell r="DV3345"/>
        </row>
        <row r="3346">
          <cell r="DV3346"/>
        </row>
        <row r="3347">
          <cell r="DV3347"/>
        </row>
        <row r="3348">
          <cell r="DV3348"/>
        </row>
        <row r="3349">
          <cell r="DV3349"/>
        </row>
        <row r="3350">
          <cell r="DV3350"/>
        </row>
        <row r="3351">
          <cell r="DV3351"/>
        </row>
        <row r="3352">
          <cell r="DV3352"/>
        </row>
        <row r="3353">
          <cell r="DV3353"/>
        </row>
        <row r="3354">
          <cell r="DV3354"/>
        </row>
        <row r="3355">
          <cell r="DV3355"/>
        </row>
        <row r="3356">
          <cell r="DV3356"/>
        </row>
        <row r="3357">
          <cell r="DV3357"/>
        </row>
        <row r="3358">
          <cell r="DV3358"/>
        </row>
        <row r="3359">
          <cell r="DV3359"/>
        </row>
        <row r="3360">
          <cell r="DV3360"/>
        </row>
        <row r="3361">
          <cell r="DV3361"/>
        </row>
        <row r="3362">
          <cell r="DV3362"/>
        </row>
        <row r="3363">
          <cell r="DV3363"/>
        </row>
        <row r="3364">
          <cell r="DV3364"/>
        </row>
        <row r="3365">
          <cell r="DV3365"/>
        </row>
        <row r="3366">
          <cell r="DV3366"/>
        </row>
        <row r="3367">
          <cell r="DV3367"/>
        </row>
        <row r="3368">
          <cell r="DV3368"/>
        </row>
        <row r="3369">
          <cell r="DV3369"/>
        </row>
        <row r="3370">
          <cell r="DV3370"/>
        </row>
        <row r="3371">
          <cell r="DV3371"/>
        </row>
        <row r="3372">
          <cell r="DV3372"/>
        </row>
        <row r="3373">
          <cell r="DV3373"/>
        </row>
        <row r="3374">
          <cell r="DV3374"/>
        </row>
        <row r="3375">
          <cell r="DV3375"/>
        </row>
        <row r="3376">
          <cell r="DV3376"/>
        </row>
        <row r="3377">
          <cell r="DV3377"/>
        </row>
        <row r="3378">
          <cell r="DV3378"/>
        </row>
        <row r="3379">
          <cell r="DV3379"/>
        </row>
        <row r="3380">
          <cell r="DV3380"/>
        </row>
        <row r="3381">
          <cell r="DV3381"/>
        </row>
        <row r="3382">
          <cell r="DV3382"/>
        </row>
        <row r="3383">
          <cell r="DV3383"/>
        </row>
        <row r="3384">
          <cell r="DV3384"/>
        </row>
        <row r="3385">
          <cell r="DV3385"/>
        </row>
        <row r="3386">
          <cell r="DV3386"/>
        </row>
        <row r="3387">
          <cell r="DV3387"/>
        </row>
        <row r="3388">
          <cell r="DV3388"/>
        </row>
        <row r="3389">
          <cell r="DV3389"/>
        </row>
        <row r="3390">
          <cell r="DV3390"/>
        </row>
        <row r="3391">
          <cell r="DV3391"/>
        </row>
        <row r="3392">
          <cell r="DV3392"/>
        </row>
        <row r="3393">
          <cell r="DV3393"/>
        </row>
        <row r="3394">
          <cell r="DV3394"/>
        </row>
        <row r="3395">
          <cell r="DV3395"/>
        </row>
        <row r="3396">
          <cell r="DV3396"/>
        </row>
        <row r="3397">
          <cell r="DV3397"/>
        </row>
        <row r="3398">
          <cell r="DV3398"/>
        </row>
        <row r="3399">
          <cell r="DV3399"/>
        </row>
        <row r="3400">
          <cell r="DV3400"/>
        </row>
        <row r="3401">
          <cell r="DV3401"/>
        </row>
        <row r="3402">
          <cell r="DV3402"/>
        </row>
        <row r="3403">
          <cell r="DV3403"/>
        </row>
        <row r="3404">
          <cell r="DV3404"/>
        </row>
        <row r="3405">
          <cell r="DV3405"/>
        </row>
        <row r="3406">
          <cell r="DV3406"/>
        </row>
        <row r="3407">
          <cell r="DV3407"/>
        </row>
        <row r="3408">
          <cell r="DV3408"/>
        </row>
        <row r="3409">
          <cell r="DV3409"/>
        </row>
        <row r="3410">
          <cell r="DV3410"/>
        </row>
        <row r="3411">
          <cell r="DV3411"/>
        </row>
        <row r="3412">
          <cell r="DV3412"/>
        </row>
        <row r="3413">
          <cell r="DV3413"/>
        </row>
        <row r="3414">
          <cell r="DV3414"/>
        </row>
        <row r="3415">
          <cell r="DV3415"/>
        </row>
        <row r="3416">
          <cell r="DV3416"/>
        </row>
        <row r="3417">
          <cell r="DV3417"/>
        </row>
        <row r="3418">
          <cell r="DV3418"/>
        </row>
        <row r="3419">
          <cell r="DV3419"/>
        </row>
        <row r="3420">
          <cell r="DV3420"/>
        </row>
        <row r="3421">
          <cell r="DV3421"/>
        </row>
        <row r="3422">
          <cell r="DV3422"/>
        </row>
        <row r="3423">
          <cell r="DV3423"/>
        </row>
        <row r="3424">
          <cell r="DV3424"/>
        </row>
        <row r="3425">
          <cell r="DV3425"/>
        </row>
        <row r="3426">
          <cell r="DV3426"/>
        </row>
        <row r="3427">
          <cell r="DV3427"/>
        </row>
        <row r="3428">
          <cell r="DV3428"/>
        </row>
        <row r="3429">
          <cell r="DV3429"/>
        </row>
        <row r="3430">
          <cell r="DV3430"/>
        </row>
        <row r="3431">
          <cell r="DV3431"/>
        </row>
        <row r="3432">
          <cell r="DV3432"/>
        </row>
        <row r="3433">
          <cell r="DV3433"/>
        </row>
        <row r="3434">
          <cell r="DV3434"/>
        </row>
        <row r="3435">
          <cell r="DV3435"/>
        </row>
        <row r="3436">
          <cell r="DV3436"/>
        </row>
        <row r="3437">
          <cell r="DV3437"/>
        </row>
        <row r="3438">
          <cell r="DV3438"/>
        </row>
        <row r="3439">
          <cell r="DV3439"/>
        </row>
        <row r="3440">
          <cell r="DV3440"/>
        </row>
        <row r="3441">
          <cell r="DV3441"/>
        </row>
        <row r="3442">
          <cell r="DV3442"/>
        </row>
        <row r="3443">
          <cell r="DV3443"/>
        </row>
        <row r="3444">
          <cell r="DV3444"/>
        </row>
        <row r="3445">
          <cell r="DV3445"/>
        </row>
        <row r="3446">
          <cell r="DV3446"/>
        </row>
        <row r="3447">
          <cell r="DV3447"/>
        </row>
        <row r="3448">
          <cell r="DV3448"/>
        </row>
        <row r="3449">
          <cell r="DV3449"/>
        </row>
        <row r="3450">
          <cell r="DV3450"/>
        </row>
        <row r="3451">
          <cell r="DV3451"/>
        </row>
        <row r="3452">
          <cell r="DV3452"/>
        </row>
        <row r="3453">
          <cell r="DV3453"/>
        </row>
        <row r="3454">
          <cell r="DV3454"/>
        </row>
        <row r="3455">
          <cell r="DV3455"/>
        </row>
        <row r="3456">
          <cell r="DV3456"/>
        </row>
        <row r="3457">
          <cell r="DV3457"/>
        </row>
        <row r="3458">
          <cell r="DV3458"/>
        </row>
        <row r="3459">
          <cell r="DV3459"/>
        </row>
        <row r="3460">
          <cell r="DV3460"/>
        </row>
        <row r="3461">
          <cell r="DV3461"/>
        </row>
        <row r="3462">
          <cell r="DV3462"/>
        </row>
        <row r="3463">
          <cell r="DV3463"/>
        </row>
        <row r="3464">
          <cell r="DV3464"/>
        </row>
        <row r="3465">
          <cell r="DV3465"/>
        </row>
        <row r="3466">
          <cell r="DV3466"/>
        </row>
        <row r="3467">
          <cell r="DV3467"/>
        </row>
        <row r="3468">
          <cell r="DV3468"/>
        </row>
        <row r="3469">
          <cell r="DV3469"/>
        </row>
        <row r="3470">
          <cell r="DV3470"/>
        </row>
        <row r="3471">
          <cell r="DV3471"/>
        </row>
        <row r="3472">
          <cell r="DV3472"/>
        </row>
        <row r="3473">
          <cell r="DV3473"/>
        </row>
        <row r="3474">
          <cell r="DV3474"/>
        </row>
        <row r="3475">
          <cell r="DV3475"/>
        </row>
        <row r="3476">
          <cell r="DV3476"/>
        </row>
        <row r="3477">
          <cell r="DV3477"/>
        </row>
        <row r="3478">
          <cell r="DV3478"/>
        </row>
        <row r="3479">
          <cell r="DV3479"/>
        </row>
        <row r="3480">
          <cell r="DV3480"/>
        </row>
        <row r="3481">
          <cell r="DV3481"/>
        </row>
        <row r="3482">
          <cell r="DV3482"/>
        </row>
        <row r="3483">
          <cell r="DV3483"/>
        </row>
        <row r="3484">
          <cell r="DV3484"/>
        </row>
        <row r="3485">
          <cell r="DV3485"/>
        </row>
        <row r="3486">
          <cell r="DV3486"/>
        </row>
        <row r="3487">
          <cell r="DV3487"/>
        </row>
        <row r="3488">
          <cell r="DV3488"/>
        </row>
        <row r="3489">
          <cell r="DV3489"/>
        </row>
        <row r="3490">
          <cell r="DV3490"/>
        </row>
        <row r="3491">
          <cell r="DV3491"/>
        </row>
        <row r="3492">
          <cell r="DV3492"/>
        </row>
        <row r="3493">
          <cell r="DV3493"/>
        </row>
        <row r="3494">
          <cell r="DV3494"/>
        </row>
        <row r="3495">
          <cell r="DV3495"/>
        </row>
        <row r="3496">
          <cell r="DV3496"/>
        </row>
        <row r="3497">
          <cell r="DV3497"/>
        </row>
        <row r="3498">
          <cell r="DV3498"/>
        </row>
        <row r="3499">
          <cell r="DV3499"/>
        </row>
        <row r="3500">
          <cell r="DV3500"/>
        </row>
        <row r="3501">
          <cell r="DV3501"/>
        </row>
        <row r="3502">
          <cell r="DV3502"/>
        </row>
        <row r="3503">
          <cell r="DV3503"/>
        </row>
        <row r="3504">
          <cell r="DV3504"/>
        </row>
        <row r="3505">
          <cell r="DV3505"/>
        </row>
        <row r="3506">
          <cell r="DV3506"/>
        </row>
        <row r="3507">
          <cell r="DV3507"/>
        </row>
        <row r="3508">
          <cell r="DV3508"/>
        </row>
        <row r="3509">
          <cell r="DV3509"/>
        </row>
        <row r="3510">
          <cell r="DV3510"/>
        </row>
        <row r="3511">
          <cell r="DV3511"/>
        </row>
        <row r="3512">
          <cell r="DV3512"/>
        </row>
        <row r="3513">
          <cell r="DV3513"/>
        </row>
        <row r="3514">
          <cell r="DV3514"/>
        </row>
        <row r="3515">
          <cell r="DV3515"/>
        </row>
        <row r="3516">
          <cell r="DV3516"/>
        </row>
        <row r="3517">
          <cell r="DV3517"/>
        </row>
        <row r="3518">
          <cell r="DV3518"/>
        </row>
        <row r="3519">
          <cell r="DV3519"/>
        </row>
        <row r="3520">
          <cell r="DV3520"/>
        </row>
        <row r="3521">
          <cell r="DV3521"/>
        </row>
        <row r="3522">
          <cell r="DV3522"/>
        </row>
        <row r="3523">
          <cell r="DV3523"/>
        </row>
        <row r="3524">
          <cell r="DV3524"/>
        </row>
        <row r="3525">
          <cell r="DV3525"/>
        </row>
        <row r="3526">
          <cell r="DV3526"/>
        </row>
        <row r="3527">
          <cell r="DV3527"/>
        </row>
        <row r="3528">
          <cell r="DV3528"/>
        </row>
        <row r="3529">
          <cell r="DV3529"/>
        </row>
        <row r="3530">
          <cell r="DV3530"/>
        </row>
        <row r="3531">
          <cell r="DV3531"/>
        </row>
        <row r="3532">
          <cell r="DV3532"/>
        </row>
        <row r="3533">
          <cell r="DV3533"/>
        </row>
        <row r="3534">
          <cell r="DV3534"/>
        </row>
        <row r="3535">
          <cell r="DV3535"/>
        </row>
        <row r="3536">
          <cell r="DV3536"/>
        </row>
        <row r="3537">
          <cell r="DV3537"/>
        </row>
        <row r="3538">
          <cell r="DV3538"/>
        </row>
        <row r="3539">
          <cell r="DV3539"/>
        </row>
        <row r="3540">
          <cell r="DV3540"/>
        </row>
        <row r="3541">
          <cell r="DV3541"/>
        </row>
        <row r="3542">
          <cell r="DV3542"/>
        </row>
        <row r="3543">
          <cell r="DV3543"/>
        </row>
        <row r="3544">
          <cell r="DV3544"/>
        </row>
        <row r="3545">
          <cell r="DV3545"/>
        </row>
        <row r="3546">
          <cell r="DV3546"/>
        </row>
        <row r="3547">
          <cell r="DV3547"/>
        </row>
        <row r="3548">
          <cell r="DV3548"/>
        </row>
        <row r="3549">
          <cell r="DV3549"/>
        </row>
        <row r="3550">
          <cell r="DV3550"/>
        </row>
        <row r="3551">
          <cell r="DV3551"/>
        </row>
        <row r="3552">
          <cell r="DV3552"/>
        </row>
        <row r="3553">
          <cell r="DV3553"/>
        </row>
        <row r="3554">
          <cell r="DV3554"/>
        </row>
        <row r="3555">
          <cell r="DV3555"/>
        </row>
        <row r="3556">
          <cell r="DV3556"/>
        </row>
        <row r="3557">
          <cell r="DV3557"/>
        </row>
        <row r="3558">
          <cell r="DV3558"/>
        </row>
        <row r="3559">
          <cell r="DV3559"/>
        </row>
        <row r="3560">
          <cell r="DV3560"/>
        </row>
        <row r="3561">
          <cell r="DV3561"/>
        </row>
        <row r="3562">
          <cell r="DV3562"/>
        </row>
        <row r="3563">
          <cell r="DV3563"/>
        </row>
        <row r="3564">
          <cell r="DV3564"/>
        </row>
        <row r="3565">
          <cell r="DV3565"/>
        </row>
        <row r="3566">
          <cell r="DV3566"/>
        </row>
        <row r="3567">
          <cell r="DV3567"/>
        </row>
        <row r="3568">
          <cell r="DV3568"/>
        </row>
        <row r="3569">
          <cell r="DV3569"/>
        </row>
        <row r="3570">
          <cell r="DV3570"/>
        </row>
        <row r="3571">
          <cell r="DV3571"/>
        </row>
        <row r="3572">
          <cell r="DV3572"/>
        </row>
        <row r="3573">
          <cell r="DV3573"/>
        </row>
        <row r="3574">
          <cell r="DV3574"/>
        </row>
        <row r="3575">
          <cell r="DV3575"/>
        </row>
        <row r="3576">
          <cell r="DV3576"/>
        </row>
        <row r="3577">
          <cell r="DV3577"/>
        </row>
        <row r="3578">
          <cell r="DV3578"/>
        </row>
        <row r="3579">
          <cell r="DV3579"/>
        </row>
        <row r="3580">
          <cell r="DV3580"/>
        </row>
        <row r="3581">
          <cell r="DV3581"/>
        </row>
        <row r="3582">
          <cell r="DV3582"/>
        </row>
        <row r="3583">
          <cell r="DV3583"/>
        </row>
        <row r="3584">
          <cell r="DV3584"/>
        </row>
        <row r="3585">
          <cell r="DV3585"/>
        </row>
        <row r="3586">
          <cell r="DV3586"/>
        </row>
        <row r="3587">
          <cell r="DV3587"/>
        </row>
        <row r="3588">
          <cell r="DV3588"/>
        </row>
        <row r="3589">
          <cell r="DV3589"/>
        </row>
        <row r="3590">
          <cell r="DV3590"/>
        </row>
        <row r="3591">
          <cell r="DV3591"/>
        </row>
        <row r="3592">
          <cell r="DV3592"/>
        </row>
        <row r="3593">
          <cell r="DV3593"/>
        </row>
        <row r="3594">
          <cell r="DV3594"/>
        </row>
        <row r="3595">
          <cell r="DV3595"/>
        </row>
        <row r="3596">
          <cell r="DV3596"/>
        </row>
        <row r="3597">
          <cell r="DV3597"/>
        </row>
        <row r="3598">
          <cell r="DV3598"/>
        </row>
        <row r="3599">
          <cell r="DV3599"/>
        </row>
        <row r="3600">
          <cell r="DV3600"/>
        </row>
        <row r="3601">
          <cell r="DV3601"/>
        </row>
        <row r="3602">
          <cell r="DV3602"/>
        </row>
        <row r="3603">
          <cell r="DV3603"/>
        </row>
        <row r="3604">
          <cell r="DV3604"/>
        </row>
        <row r="3605">
          <cell r="DV3605"/>
        </row>
        <row r="3606">
          <cell r="DV3606"/>
        </row>
        <row r="3607">
          <cell r="DV3607"/>
        </row>
        <row r="3608">
          <cell r="DV3608"/>
        </row>
        <row r="3609">
          <cell r="DV3609"/>
        </row>
        <row r="3610">
          <cell r="DV3610"/>
        </row>
        <row r="3611">
          <cell r="DV3611"/>
        </row>
        <row r="3612">
          <cell r="DV3612"/>
        </row>
        <row r="3613">
          <cell r="DV3613"/>
        </row>
        <row r="3614">
          <cell r="DV3614"/>
        </row>
        <row r="3615">
          <cell r="DV3615"/>
        </row>
        <row r="3616">
          <cell r="DV3616"/>
        </row>
        <row r="3617">
          <cell r="DV3617"/>
        </row>
        <row r="3618">
          <cell r="DV3618"/>
        </row>
        <row r="3619">
          <cell r="DV3619"/>
        </row>
        <row r="3620">
          <cell r="DV3620"/>
        </row>
        <row r="3621">
          <cell r="DV3621"/>
        </row>
        <row r="3622">
          <cell r="DV3622"/>
        </row>
        <row r="3623">
          <cell r="DV3623"/>
        </row>
        <row r="3624">
          <cell r="DV3624"/>
        </row>
        <row r="3625">
          <cell r="DV3625"/>
        </row>
        <row r="3626">
          <cell r="DV3626"/>
        </row>
        <row r="3627">
          <cell r="DV3627"/>
        </row>
        <row r="3628">
          <cell r="DV3628"/>
        </row>
        <row r="3629">
          <cell r="DV3629"/>
        </row>
        <row r="3630">
          <cell r="DV3630"/>
        </row>
        <row r="3631">
          <cell r="DV3631"/>
        </row>
        <row r="3632">
          <cell r="DV3632"/>
        </row>
        <row r="3633">
          <cell r="DV3633"/>
        </row>
        <row r="3634">
          <cell r="DV3634"/>
        </row>
        <row r="3635">
          <cell r="DV3635"/>
        </row>
        <row r="3636">
          <cell r="DV3636"/>
        </row>
        <row r="3637">
          <cell r="DV3637"/>
        </row>
        <row r="3638">
          <cell r="DV3638"/>
        </row>
        <row r="3639">
          <cell r="DV3639"/>
        </row>
        <row r="3640">
          <cell r="DV3640"/>
        </row>
        <row r="3641">
          <cell r="DV3641"/>
        </row>
        <row r="3642">
          <cell r="DV3642"/>
        </row>
        <row r="3643">
          <cell r="DV3643"/>
        </row>
        <row r="3644">
          <cell r="DV3644"/>
        </row>
        <row r="3645">
          <cell r="DV3645"/>
        </row>
        <row r="3646">
          <cell r="DV3646"/>
        </row>
        <row r="3647">
          <cell r="DV3647"/>
        </row>
        <row r="3648">
          <cell r="DV3648"/>
        </row>
        <row r="3649">
          <cell r="DV3649"/>
        </row>
        <row r="3650">
          <cell r="DV3650"/>
        </row>
        <row r="3651">
          <cell r="DV3651"/>
        </row>
        <row r="3652">
          <cell r="DV3652"/>
        </row>
        <row r="3653">
          <cell r="DV3653"/>
        </row>
        <row r="3654">
          <cell r="DV3654"/>
        </row>
        <row r="3655">
          <cell r="DV3655"/>
        </row>
        <row r="3656">
          <cell r="DV3656"/>
        </row>
        <row r="3657">
          <cell r="DV3657"/>
        </row>
        <row r="3658">
          <cell r="DV3658"/>
        </row>
        <row r="3659">
          <cell r="DV3659"/>
        </row>
        <row r="3660">
          <cell r="DV3660"/>
        </row>
        <row r="3661">
          <cell r="DV3661"/>
        </row>
        <row r="3662">
          <cell r="DV3662"/>
        </row>
        <row r="3663">
          <cell r="DV3663"/>
        </row>
        <row r="3664">
          <cell r="DV3664"/>
        </row>
        <row r="3665">
          <cell r="DV3665"/>
        </row>
        <row r="3666">
          <cell r="DV3666"/>
        </row>
        <row r="3667">
          <cell r="DV3667"/>
        </row>
        <row r="3668">
          <cell r="DV3668"/>
        </row>
        <row r="3669">
          <cell r="DV3669"/>
        </row>
        <row r="3670">
          <cell r="DV3670"/>
        </row>
        <row r="3671">
          <cell r="DV3671"/>
        </row>
        <row r="3672">
          <cell r="DV3672"/>
        </row>
        <row r="3673">
          <cell r="DV3673"/>
        </row>
        <row r="3674">
          <cell r="DV3674"/>
        </row>
        <row r="3675">
          <cell r="DV3675"/>
        </row>
        <row r="3676">
          <cell r="DV3676"/>
        </row>
        <row r="3677">
          <cell r="DV3677"/>
        </row>
        <row r="3678">
          <cell r="DV3678"/>
        </row>
        <row r="3679">
          <cell r="DV3679"/>
        </row>
        <row r="3680">
          <cell r="DV3680"/>
        </row>
        <row r="3681">
          <cell r="DV3681"/>
        </row>
        <row r="3682">
          <cell r="DV3682"/>
        </row>
        <row r="3683">
          <cell r="DV3683"/>
        </row>
        <row r="3684">
          <cell r="DV3684"/>
        </row>
        <row r="3685">
          <cell r="DV3685"/>
        </row>
        <row r="3686">
          <cell r="DV3686"/>
        </row>
        <row r="3687">
          <cell r="DV3687"/>
        </row>
        <row r="3688">
          <cell r="DV3688"/>
        </row>
        <row r="3689">
          <cell r="DV3689"/>
        </row>
        <row r="3690">
          <cell r="DV3690"/>
        </row>
        <row r="3691">
          <cell r="DV3691"/>
        </row>
        <row r="3692">
          <cell r="DV3692"/>
        </row>
        <row r="3693">
          <cell r="DV3693"/>
        </row>
        <row r="3694">
          <cell r="DV3694"/>
        </row>
        <row r="3695">
          <cell r="DV3695"/>
        </row>
        <row r="3696">
          <cell r="DV3696"/>
        </row>
        <row r="3697">
          <cell r="DV3697"/>
        </row>
        <row r="3698">
          <cell r="DV3698"/>
        </row>
        <row r="3699">
          <cell r="DV3699"/>
        </row>
        <row r="3700">
          <cell r="DV3700"/>
        </row>
        <row r="3701">
          <cell r="DV3701"/>
        </row>
        <row r="3702">
          <cell r="DV3702"/>
        </row>
        <row r="3703">
          <cell r="DV3703"/>
        </row>
        <row r="3704">
          <cell r="DV3704"/>
        </row>
        <row r="3705">
          <cell r="DV3705"/>
        </row>
        <row r="3706">
          <cell r="DV3706"/>
        </row>
        <row r="3707">
          <cell r="DV3707"/>
        </row>
        <row r="3708">
          <cell r="DV3708"/>
        </row>
        <row r="3709">
          <cell r="DV3709"/>
        </row>
        <row r="3710">
          <cell r="DV3710"/>
        </row>
        <row r="3711">
          <cell r="DV3711"/>
        </row>
        <row r="3712">
          <cell r="DV3712"/>
        </row>
        <row r="3713">
          <cell r="DV3713"/>
        </row>
        <row r="3714">
          <cell r="DV3714"/>
        </row>
        <row r="3715">
          <cell r="DV3715"/>
        </row>
        <row r="3716">
          <cell r="DV3716"/>
        </row>
        <row r="3717">
          <cell r="DV3717"/>
        </row>
        <row r="3718">
          <cell r="DV3718"/>
        </row>
        <row r="3719">
          <cell r="DV3719"/>
        </row>
        <row r="3720">
          <cell r="DV3720"/>
        </row>
        <row r="3721">
          <cell r="DV3721"/>
        </row>
        <row r="3722">
          <cell r="DV3722"/>
        </row>
        <row r="3723">
          <cell r="DV3723"/>
        </row>
        <row r="3724">
          <cell r="DV3724"/>
        </row>
        <row r="3725">
          <cell r="DV3725"/>
        </row>
        <row r="3726">
          <cell r="DV3726"/>
        </row>
        <row r="3727">
          <cell r="DV3727"/>
        </row>
        <row r="3728">
          <cell r="DV3728"/>
        </row>
        <row r="3729">
          <cell r="DV3729"/>
        </row>
        <row r="3730">
          <cell r="DV3730"/>
        </row>
        <row r="3731">
          <cell r="DV3731"/>
        </row>
        <row r="3732">
          <cell r="DV3732"/>
        </row>
        <row r="3733">
          <cell r="DV3733"/>
        </row>
        <row r="3734">
          <cell r="DV3734"/>
        </row>
        <row r="3735">
          <cell r="DV3735"/>
        </row>
        <row r="3736">
          <cell r="DV3736"/>
        </row>
        <row r="3737">
          <cell r="DV3737"/>
        </row>
        <row r="3738">
          <cell r="DV3738"/>
        </row>
        <row r="3739">
          <cell r="DV3739"/>
        </row>
        <row r="3740">
          <cell r="DV3740"/>
        </row>
        <row r="3741">
          <cell r="DV3741"/>
        </row>
        <row r="3742">
          <cell r="DV3742"/>
        </row>
        <row r="3743">
          <cell r="DV3743"/>
        </row>
        <row r="3744">
          <cell r="DV3744"/>
        </row>
        <row r="3745">
          <cell r="DV3745"/>
        </row>
        <row r="3746">
          <cell r="DV3746"/>
        </row>
        <row r="3747">
          <cell r="DV3747"/>
        </row>
        <row r="3748">
          <cell r="DV3748"/>
        </row>
        <row r="3749">
          <cell r="DV3749"/>
        </row>
        <row r="3750">
          <cell r="DV3750"/>
        </row>
        <row r="3751">
          <cell r="DV3751"/>
        </row>
        <row r="3752">
          <cell r="DV3752"/>
        </row>
        <row r="3753">
          <cell r="DV3753"/>
        </row>
        <row r="3754">
          <cell r="DV3754"/>
        </row>
        <row r="3755">
          <cell r="DV3755"/>
        </row>
        <row r="3756">
          <cell r="DV3756"/>
        </row>
        <row r="3757">
          <cell r="DV3757"/>
        </row>
        <row r="3758">
          <cell r="DV3758"/>
        </row>
        <row r="3759">
          <cell r="DV3759"/>
        </row>
        <row r="3760">
          <cell r="DV3760"/>
        </row>
        <row r="3761">
          <cell r="DV3761"/>
        </row>
        <row r="3762">
          <cell r="DV3762"/>
        </row>
        <row r="3763">
          <cell r="DV3763"/>
        </row>
        <row r="3764">
          <cell r="DV3764"/>
        </row>
        <row r="3765">
          <cell r="DV3765"/>
        </row>
        <row r="3766">
          <cell r="DV3766"/>
        </row>
        <row r="3767">
          <cell r="DV3767"/>
        </row>
        <row r="3768">
          <cell r="DV3768"/>
        </row>
        <row r="3769">
          <cell r="DV3769"/>
        </row>
        <row r="3770">
          <cell r="DV3770"/>
        </row>
        <row r="3771">
          <cell r="DV3771"/>
        </row>
        <row r="3772">
          <cell r="DV3772"/>
        </row>
        <row r="3773">
          <cell r="DV3773"/>
        </row>
        <row r="3774">
          <cell r="DV3774"/>
        </row>
        <row r="3775">
          <cell r="DV3775"/>
        </row>
        <row r="3776">
          <cell r="DV3776"/>
        </row>
        <row r="3777">
          <cell r="DV3777"/>
        </row>
        <row r="3778">
          <cell r="DV3778"/>
        </row>
        <row r="3779">
          <cell r="DV3779"/>
        </row>
        <row r="3780">
          <cell r="DV3780"/>
        </row>
        <row r="3781">
          <cell r="DV3781"/>
        </row>
        <row r="3782">
          <cell r="DV3782"/>
        </row>
        <row r="3783">
          <cell r="DV3783"/>
        </row>
        <row r="3784">
          <cell r="DV3784"/>
        </row>
        <row r="3785">
          <cell r="DV3785"/>
        </row>
        <row r="3786">
          <cell r="DV3786"/>
        </row>
        <row r="3787">
          <cell r="DV3787"/>
        </row>
        <row r="3788">
          <cell r="DV3788"/>
        </row>
        <row r="3789">
          <cell r="DV3789"/>
        </row>
        <row r="3790">
          <cell r="DV3790"/>
        </row>
        <row r="3791">
          <cell r="DV3791"/>
        </row>
        <row r="3792">
          <cell r="DV3792"/>
        </row>
        <row r="3793">
          <cell r="DV3793"/>
        </row>
        <row r="3794">
          <cell r="DV3794"/>
        </row>
        <row r="3795">
          <cell r="DV3795"/>
        </row>
        <row r="3796">
          <cell r="DV3796"/>
        </row>
        <row r="3797">
          <cell r="DV3797"/>
        </row>
        <row r="3798">
          <cell r="DV3798"/>
        </row>
        <row r="3799">
          <cell r="DV3799"/>
        </row>
        <row r="3800">
          <cell r="DV3800"/>
        </row>
        <row r="3801">
          <cell r="DV3801"/>
        </row>
        <row r="3802">
          <cell r="DV3802"/>
        </row>
        <row r="3803">
          <cell r="DV3803"/>
        </row>
        <row r="3804">
          <cell r="DV3804"/>
        </row>
        <row r="3805">
          <cell r="DV3805"/>
        </row>
        <row r="3806">
          <cell r="DV3806"/>
        </row>
        <row r="3807">
          <cell r="DV3807"/>
        </row>
        <row r="3808">
          <cell r="DV3808"/>
        </row>
        <row r="3809">
          <cell r="DV3809"/>
        </row>
        <row r="3810">
          <cell r="DV3810"/>
        </row>
        <row r="3811">
          <cell r="DV3811"/>
        </row>
        <row r="3812">
          <cell r="DV3812"/>
        </row>
        <row r="3813">
          <cell r="DV3813"/>
        </row>
        <row r="3814">
          <cell r="DV3814"/>
        </row>
        <row r="3815">
          <cell r="DV3815"/>
        </row>
        <row r="3816">
          <cell r="DV3816"/>
        </row>
        <row r="3817">
          <cell r="DV3817"/>
        </row>
        <row r="3818">
          <cell r="DV3818"/>
        </row>
        <row r="3819">
          <cell r="DV3819"/>
        </row>
        <row r="3820">
          <cell r="DV3820"/>
        </row>
        <row r="3821">
          <cell r="DV3821"/>
        </row>
        <row r="3822">
          <cell r="DV3822"/>
        </row>
        <row r="3823">
          <cell r="DV3823"/>
        </row>
        <row r="3824">
          <cell r="DV3824"/>
        </row>
        <row r="3825">
          <cell r="DV3825"/>
        </row>
        <row r="3826">
          <cell r="DV3826"/>
        </row>
        <row r="3827">
          <cell r="DV3827"/>
        </row>
        <row r="3828">
          <cell r="DV3828"/>
        </row>
        <row r="3829">
          <cell r="DV3829"/>
        </row>
        <row r="3830">
          <cell r="DV3830"/>
        </row>
        <row r="3831">
          <cell r="DV3831"/>
        </row>
        <row r="3832">
          <cell r="DV3832"/>
        </row>
        <row r="3833">
          <cell r="DV3833"/>
        </row>
        <row r="3834">
          <cell r="DV3834"/>
        </row>
        <row r="3835">
          <cell r="DV3835"/>
        </row>
        <row r="3836">
          <cell r="DV3836"/>
        </row>
        <row r="3837">
          <cell r="DV3837"/>
        </row>
        <row r="3838">
          <cell r="DV3838"/>
        </row>
        <row r="3839">
          <cell r="DV3839"/>
        </row>
        <row r="3840">
          <cell r="DV3840"/>
        </row>
        <row r="3841">
          <cell r="DV3841"/>
        </row>
        <row r="3842">
          <cell r="DV3842"/>
        </row>
        <row r="3843">
          <cell r="DV3843"/>
        </row>
        <row r="3844">
          <cell r="DV3844"/>
        </row>
        <row r="3845">
          <cell r="DV3845"/>
        </row>
        <row r="3846">
          <cell r="DV3846"/>
        </row>
        <row r="3847">
          <cell r="DV3847"/>
        </row>
        <row r="3848">
          <cell r="DV3848"/>
        </row>
        <row r="3849">
          <cell r="DV3849"/>
        </row>
        <row r="3850">
          <cell r="DV3850"/>
        </row>
        <row r="3851">
          <cell r="DV3851"/>
        </row>
        <row r="3852">
          <cell r="DV3852"/>
        </row>
        <row r="3853">
          <cell r="DV3853"/>
        </row>
        <row r="3854">
          <cell r="DV3854"/>
        </row>
        <row r="3855">
          <cell r="DV3855"/>
        </row>
        <row r="3856">
          <cell r="DV3856"/>
        </row>
        <row r="3857">
          <cell r="DV3857"/>
        </row>
        <row r="3858">
          <cell r="DV3858"/>
        </row>
        <row r="3859">
          <cell r="DV3859"/>
        </row>
        <row r="3860">
          <cell r="DV3860"/>
        </row>
        <row r="3861">
          <cell r="DV3861"/>
        </row>
        <row r="3862">
          <cell r="DV3862"/>
        </row>
        <row r="3863">
          <cell r="DV3863"/>
        </row>
        <row r="3864">
          <cell r="DV3864"/>
        </row>
        <row r="3865">
          <cell r="DV3865"/>
        </row>
        <row r="3866">
          <cell r="DV3866"/>
        </row>
        <row r="3867">
          <cell r="DV3867"/>
        </row>
        <row r="3868">
          <cell r="DV3868"/>
        </row>
        <row r="3869">
          <cell r="DV3869"/>
        </row>
        <row r="3870">
          <cell r="DV3870"/>
        </row>
        <row r="3871">
          <cell r="DV3871"/>
        </row>
        <row r="3872">
          <cell r="DV3872"/>
        </row>
        <row r="3873">
          <cell r="DV3873"/>
        </row>
        <row r="3874">
          <cell r="DV3874"/>
        </row>
        <row r="3875">
          <cell r="DV3875"/>
        </row>
        <row r="3876">
          <cell r="DV3876"/>
        </row>
        <row r="3877">
          <cell r="DV3877"/>
        </row>
        <row r="3878">
          <cell r="DV3878"/>
        </row>
        <row r="3879">
          <cell r="DV3879"/>
        </row>
        <row r="3880">
          <cell r="DV3880"/>
        </row>
        <row r="3881">
          <cell r="DV3881"/>
        </row>
        <row r="3882">
          <cell r="DV3882"/>
        </row>
        <row r="3883">
          <cell r="DV3883"/>
        </row>
        <row r="3884">
          <cell r="DV3884"/>
        </row>
        <row r="3885">
          <cell r="DV3885"/>
        </row>
        <row r="3886">
          <cell r="DV3886"/>
        </row>
        <row r="3887">
          <cell r="DV3887"/>
        </row>
        <row r="3888">
          <cell r="DV3888"/>
        </row>
        <row r="3889">
          <cell r="DV3889"/>
        </row>
        <row r="3890">
          <cell r="DV3890"/>
        </row>
        <row r="3891">
          <cell r="DV3891"/>
        </row>
        <row r="3892">
          <cell r="DV3892"/>
        </row>
        <row r="3893">
          <cell r="DV3893"/>
        </row>
        <row r="3894">
          <cell r="DV3894"/>
        </row>
        <row r="3895">
          <cell r="DV3895"/>
        </row>
        <row r="3896">
          <cell r="DV3896"/>
        </row>
        <row r="3897">
          <cell r="DV3897"/>
        </row>
        <row r="3898">
          <cell r="DV3898"/>
        </row>
        <row r="3899">
          <cell r="DV3899"/>
        </row>
        <row r="3900">
          <cell r="DV3900"/>
        </row>
        <row r="3901">
          <cell r="DV3901"/>
        </row>
        <row r="3902">
          <cell r="DV3902"/>
        </row>
        <row r="3903">
          <cell r="DV3903"/>
        </row>
        <row r="3904">
          <cell r="DV3904"/>
        </row>
        <row r="3905">
          <cell r="DV3905"/>
        </row>
        <row r="3906">
          <cell r="DV3906"/>
        </row>
        <row r="3907">
          <cell r="DV3907"/>
        </row>
        <row r="3908">
          <cell r="DV3908"/>
        </row>
        <row r="3909">
          <cell r="DV3909"/>
        </row>
        <row r="3910">
          <cell r="DV3910"/>
        </row>
        <row r="3911">
          <cell r="DV3911"/>
        </row>
        <row r="3912">
          <cell r="DV3912"/>
        </row>
        <row r="3913">
          <cell r="DV3913"/>
        </row>
        <row r="3914">
          <cell r="DV3914"/>
        </row>
        <row r="3915">
          <cell r="DV3915"/>
        </row>
        <row r="3916">
          <cell r="DV3916"/>
        </row>
        <row r="3917">
          <cell r="DV3917"/>
        </row>
        <row r="3918">
          <cell r="DV3918"/>
        </row>
        <row r="3919">
          <cell r="DV3919"/>
        </row>
        <row r="3920">
          <cell r="DV3920"/>
        </row>
        <row r="3921">
          <cell r="DV3921"/>
        </row>
        <row r="3922">
          <cell r="DV3922"/>
        </row>
        <row r="3923">
          <cell r="DV3923"/>
        </row>
        <row r="3924">
          <cell r="DV3924"/>
        </row>
        <row r="3925">
          <cell r="DV3925"/>
        </row>
        <row r="3926">
          <cell r="DV3926"/>
        </row>
        <row r="3927">
          <cell r="DV3927"/>
        </row>
        <row r="3928">
          <cell r="DV3928"/>
        </row>
        <row r="3929">
          <cell r="DV3929"/>
        </row>
        <row r="3930">
          <cell r="DV3930"/>
        </row>
        <row r="3931">
          <cell r="DV3931"/>
        </row>
        <row r="3932">
          <cell r="DV3932"/>
        </row>
        <row r="3933">
          <cell r="DV3933"/>
        </row>
        <row r="3934">
          <cell r="DV3934"/>
        </row>
        <row r="3935">
          <cell r="DV3935"/>
        </row>
        <row r="3936">
          <cell r="DV3936"/>
        </row>
        <row r="3937">
          <cell r="DV3937"/>
        </row>
        <row r="3938">
          <cell r="DV3938"/>
        </row>
        <row r="3939">
          <cell r="DV3939"/>
        </row>
        <row r="3940">
          <cell r="DV3940"/>
        </row>
        <row r="3941">
          <cell r="DV3941"/>
        </row>
        <row r="3942">
          <cell r="DV3942"/>
        </row>
        <row r="3943">
          <cell r="DV3943"/>
        </row>
        <row r="3944">
          <cell r="DV3944"/>
        </row>
        <row r="3945">
          <cell r="DV3945"/>
        </row>
        <row r="3946">
          <cell r="DV3946"/>
        </row>
        <row r="3947">
          <cell r="DV3947"/>
        </row>
        <row r="3948">
          <cell r="DV3948"/>
        </row>
        <row r="3949">
          <cell r="DV3949"/>
        </row>
        <row r="3950">
          <cell r="DV3950"/>
        </row>
        <row r="3951">
          <cell r="DV3951"/>
        </row>
        <row r="3952">
          <cell r="DV3952"/>
        </row>
        <row r="3953">
          <cell r="DV3953"/>
        </row>
        <row r="3954">
          <cell r="DV3954"/>
        </row>
        <row r="3955">
          <cell r="DV3955"/>
        </row>
        <row r="3956">
          <cell r="DV3956"/>
        </row>
        <row r="3957">
          <cell r="DV3957"/>
        </row>
        <row r="3958">
          <cell r="DV3958"/>
        </row>
        <row r="3959">
          <cell r="DV3959"/>
        </row>
        <row r="3960">
          <cell r="DV3960"/>
        </row>
        <row r="3961">
          <cell r="DV3961"/>
        </row>
        <row r="3962">
          <cell r="DV3962"/>
        </row>
        <row r="3963">
          <cell r="DV3963"/>
        </row>
        <row r="3964">
          <cell r="DV3964"/>
        </row>
        <row r="3965">
          <cell r="DV3965"/>
        </row>
        <row r="3966">
          <cell r="DV3966"/>
        </row>
        <row r="3967">
          <cell r="DV3967"/>
        </row>
        <row r="3968">
          <cell r="DV3968"/>
        </row>
        <row r="3969">
          <cell r="DV3969"/>
        </row>
        <row r="3970">
          <cell r="DV3970"/>
        </row>
        <row r="3971">
          <cell r="DV3971"/>
        </row>
        <row r="3972">
          <cell r="DV3972"/>
        </row>
        <row r="3973">
          <cell r="DV3973"/>
        </row>
        <row r="3974">
          <cell r="DV3974"/>
        </row>
        <row r="3975">
          <cell r="DV3975"/>
        </row>
        <row r="3976">
          <cell r="DV3976"/>
        </row>
        <row r="3977">
          <cell r="DV3977"/>
        </row>
        <row r="3978">
          <cell r="DV3978"/>
        </row>
        <row r="3979">
          <cell r="DV3979"/>
        </row>
        <row r="3980">
          <cell r="DV3980"/>
        </row>
        <row r="3981">
          <cell r="DV3981"/>
        </row>
        <row r="3982">
          <cell r="DV3982"/>
        </row>
        <row r="3983">
          <cell r="DV3983"/>
        </row>
        <row r="3984">
          <cell r="DV3984"/>
        </row>
        <row r="3985">
          <cell r="DV3985"/>
        </row>
        <row r="3986">
          <cell r="DV3986"/>
        </row>
        <row r="3987">
          <cell r="DV3987"/>
        </row>
        <row r="3988">
          <cell r="DV3988"/>
        </row>
        <row r="3989">
          <cell r="DV3989"/>
        </row>
        <row r="3990">
          <cell r="DV3990"/>
        </row>
        <row r="3991">
          <cell r="DV3991"/>
        </row>
        <row r="3992">
          <cell r="DV3992"/>
        </row>
        <row r="3993">
          <cell r="DV3993"/>
        </row>
        <row r="3994">
          <cell r="DV3994"/>
        </row>
        <row r="3995">
          <cell r="DV3995"/>
        </row>
        <row r="3996">
          <cell r="DV3996"/>
        </row>
        <row r="3997">
          <cell r="DV3997"/>
        </row>
        <row r="3998">
          <cell r="DV3998"/>
        </row>
        <row r="3999">
          <cell r="DV3999"/>
        </row>
        <row r="4000">
          <cell r="DV4000"/>
        </row>
        <row r="4001">
          <cell r="DV4001"/>
        </row>
        <row r="4002">
          <cell r="DV4002"/>
        </row>
        <row r="4003">
          <cell r="DV4003"/>
        </row>
        <row r="4004">
          <cell r="DV4004"/>
        </row>
        <row r="4005">
          <cell r="DV4005"/>
        </row>
        <row r="4006">
          <cell r="DV4006"/>
        </row>
        <row r="4007">
          <cell r="DV4007"/>
        </row>
        <row r="4008">
          <cell r="DV4008"/>
        </row>
        <row r="4009">
          <cell r="DV4009"/>
        </row>
        <row r="4010">
          <cell r="DV4010"/>
        </row>
        <row r="4011">
          <cell r="DV4011"/>
        </row>
        <row r="4012">
          <cell r="DV4012"/>
        </row>
        <row r="4013">
          <cell r="DV4013"/>
        </row>
        <row r="4014">
          <cell r="DV4014"/>
        </row>
        <row r="4015">
          <cell r="DV4015"/>
        </row>
        <row r="4016">
          <cell r="DV4016"/>
        </row>
        <row r="4017">
          <cell r="DV4017"/>
        </row>
        <row r="4018">
          <cell r="DV4018"/>
        </row>
        <row r="4019">
          <cell r="DV4019"/>
        </row>
        <row r="4020">
          <cell r="DV4020"/>
        </row>
        <row r="4021">
          <cell r="DV4021"/>
        </row>
        <row r="4022">
          <cell r="DV4022"/>
        </row>
        <row r="4023">
          <cell r="DV4023"/>
        </row>
        <row r="4024">
          <cell r="DV4024"/>
        </row>
        <row r="4025">
          <cell r="DV4025"/>
        </row>
        <row r="4026">
          <cell r="DV4026"/>
        </row>
        <row r="4027">
          <cell r="DV4027"/>
        </row>
        <row r="4028">
          <cell r="DV4028"/>
        </row>
        <row r="4029">
          <cell r="DV4029"/>
        </row>
        <row r="4030">
          <cell r="DV4030"/>
        </row>
        <row r="4031">
          <cell r="DV4031"/>
        </row>
        <row r="4032">
          <cell r="DV4032"/>
        </row>
        <row r="4033">
          <cell r="DV4033"/>
        </row>
        <row r="4034">
          <cell r="DV4034"/>
        </row>
        <row r="4035">
          <cell r="DV4035"/>
        </row>
        <row r="4036">
          <cell r="DV4036"/>
        </row>
        <row r="4037">
          <cell r="DV4037"/>
        </row>
        <row r="4038">
          <cell r="DV4038"/>
        </row>
        <row r="4039">
          <cell r="DV4039"/>
        </row>
        <row r="4040">
          <cell r="DV4040"/>
        </row>
        <row r="4041">
          <cell r="DV4041"/>
        </row>
        <row r="4042">
          <cell r="DV4042"/>
        </row>
        <row r="4043">
          <cell r="DV4043"/>
        </row>
        <row r="4044">
          <cell r="DV4044"/>
        </row>
        <row r="4045">
          <cell r="DV4045"/>
        </row>
        <row r="4046">
          <cell r="DV4046"/>
        </row>
        <row r="4047">
          <cell r="DV4047"/>
        </row>
        <row r="4048">
          <cell r="DV4048"/>
        </row>
        <row r="4049">
          <cell r="DV4049"/>
        </row>
        <row r="4050">
          <cell r="DV4050"/>
        </row>
        <row r="4051">
          <cell r="DV4051"/>
        </row>
        <row r="4052">
          <cell r="DV4052"/>
        </row>
        <row r="4053">
          <cell r="DV4053"/>
        </row>
        <row r="4054">
          <cell r="DV4054"/>
        </row>
        <row r="4055">
          <cell r="DV4055"/>
        </row>
        <row r="4056">
          <cell r="DV4056"/>
        </row>
        <row r="4057">
          <cell r="DV4057"/>
        </row>
        <row r="4058">
          <cell r="DV4058"/>
        </row>
        <row r="4059">
          <cell r="DV4059"/>
        </row>
        <row r="4060">
          <cell r="DV4060"/>
        </row>
        <row r="4061">
          <cell r="DV4061"/>
        </row>
        <row r="4062">
          <cell r="DV4062"/>
        </row>
        <row r="4063">
          <cell r="DV4063"/>
        </row>
        <row r="4064">
          <cell r="DV4064"/>
        </row>
        <row r="4065">
          <cell r="DV4065"/>
        </row>
        <row r="4066">
          <cell r="DV4066"/>
        </row>
        <row r="4067">
          <cell r="DV4067"/>
        </row>
        <row r="4068">
          <cell r="DV4068"/>
        </row>
        <row r="4069">
          <cell r="DV4069"/>
        </row>
        <row r="4070">
          <cell r="DV4070"/>
        </row>
        <row r="4071">
          <cell r="DV4071"/>
        </row>
        <row r="4072">
          <cell r="DV4072"/>
        </row>
        <row r="4073">
          <cell r="DV4073"/>
        </row>
        <row r="4074">
          <cell r="DV4074"/>
        </row>
        <row r="4075">
          <cell r="DV4075"/>
        </row>
        <row r="4076">
          <cell r="DV4076"/>
        </row>
        <row r="4077">
          <cell r="DV4077"/>
        </row>
        <row r="4078">
          <cell r="DV4078"/>
        </row>
        <row r="4079">
          <cell r="DV4079"/>
        </row>
        <row r="4080">
          <cell r="DV4080"/>
        </row>
        <row r="4081">
          <cell r="DV4081"/>
        </row>
        <row r="4082">
          <cell r="DV4082"/>
        </row>
        <row r="4083">
          <cell r="DV4083"/>
        </row>
        <row r="4084">
          <cell r="DV4084"/>
        </row>
        <row r="4085">
          <cell r="DV4085"/>
        </row>
        <row r="4086">
          <cell r="DV4086"/>
        </row>
        <row r="4087">
          <cell r="DV4087"/>
        </row>
        <row r="4088">
          <cell r="DV4088"/>
        </row>
        <row r="4089">
          <cell r="DV4089"/>
        </row>
        <row r="4090">
          <cell r="DV4090"/>
        </row>
        <row r="4091">
          <cell r="DV4091"/>
        </row>
        <row r="4092">
          <cell r="DV4092"/>
        </row>
        <row r="4093">
          <cell r="DV4093"/>
        </row>
        <row r="4094">
          <cell r="DV4094"/>
        </row>
        <row r="4095">
          <cell r="DV4095"/>
        </row>
        <row r="4096">
          <cell r="DV4096"/>
        </row>
        <row r="4097">
          <cell r="DV4097"/>
        </row>
        <row r="4098">
          <cell r="DV4098"/>
        </row>
        <row r="4099">
          <cell r="DV4099"/>
        </row>
        <row r="4100">
          <cell r="DV4100"/>
        </row>
        <row r="4101">
          <cell r="DV4101"/>
        </row>
        <row r="4102">
          <cell r="DV4102"/>
        </row>
        <row r="4103">
          <cell r="DV4103"/>
        </row>
        <row r="4104">
          <cell r="DV4104"/>
        </row>
        <row r="4105">
          <cell r="DV4105"/>
        </row>
        <row r="4106">
          <cell r="DV4106"/>
        </row>
        <row r="4107">
          <cell r="DV4107"/>
        </row>
        <row r="4108">
          <cell r="DV4108"/>
        </row>
        <row r="4109">
          <cell r="DV4109"/>
        </row>
        <row r="4110">
          <cell r="DV4110"/>
        </row>
        <row r="4111">
          <cell r="DV4111"/>
        </row>
        <row r="4112">
          <cell r="DV4112"/>
        </row>
        <row r="4113">
          <cell r="DV4113"/>
        </row>
        <row r="4114">
          <cell r="DV4114"/>
        </row>
        <row r="4115">
          <cell r="DV4115"/>
        </row>
        <row r="4116">
          <cell r="DV4116"/>
        </row>
        <row r="4117">
          <cell r="DV4117"/>
        </row>
        <row r="4118">
          <cell r="DV4118"/>
        </row>
        <row r="4119">
          <cell r="DV4119"/>
        </row>
        <row r="4120">
          <cell r="DV4120"/>
        </row>
        <row r="4121">
          <cell r="DV4121"/>
        </row>
        <row r="4122">
          <cell r="DV4122"/>
        </row>
        <row r="4123">
          <cell r="DV4123"/>
        </row>
        <row r="4124">
          <cell r="DV4124"/>
        </row>
        <row r="4125">
          <cell r="DV4125"/>
        </row>
        <row r="4126">
          <cell r="DV4126"/>
        </row>
        <row r="4127">
          <cell r="DV4127"/>
        </row>
        <row r="4128">
          <cell r="DV4128"/>
        </row>
        <row r="4129">
          <cell r="DV4129"/>
        </row>
        <row r="4130">
          <cell r="DV4130"/>
        </row>
        <row r="4131">
          <cell r="DV4131"/>
        </row>
        <row r="4132">
          <cell r="DV4132"/>
        </row>
        <row r="4133">
          <cell r="DV4133"/>
        </row>
        <row r="4134">
          <cell r="DV4134"/>
        </row>
        <row r="4135">
          <cell r="DV4135"/>
        </row>
        <row r="4136">
          <cell r="DV4136"/>
        </row>
        <row r="4137">
          <cell r="DV4137"/>
        </row>
        <row r="4138">
          <cell r="DV4138"/>
        </row>
        <row r="4139">
          <cell r="DV4139"/>
        </row>
        <row r="4140">
          <cell r="DV4140"/>
        </row>
        <row r="4141">
          <cell r="DV4141"/>
        </row>
        <row r="4142">
          <cell r="DV4142"/>
        </row>
        <row r="4143">
          <cell r="DV4143"/>
        </row>
        <row r="4144">
          <cell r="DV4144"/>
        </row>
        <row r="4145">
          <cell r="DV4145"/>
        </row>
        <row r="4146">
          <cell r="DV4146"/>
        </row>
        <row r="4147">
          <cell r="DV4147"/>
        </row>
        <row r="4148">
          <cell r="DV4148"/>
        </row>
        <row r="4149">
          <cell r="DV4149"/>
        </row>
        <row r="4150">
          <cell r="DV4150"/>
        </row>
        <row r="4151">
          <cell r="DV4151"/>
        </row>
        <row r="4152">
          <cell r="DV4152"/>
        </row>
        <row r="4153">
          <cell r="DV4153"/>
        </row>
        <row r="4154">
          <cell r="DV4154"/>
        </row>
        <row r="4155">
          <cell r="DV4155"/>
        </row>
        <row r="4156">
          <cell r="DV4156"/>
        </row>
        <row r="4157">
          <cell r="DV4157"/>
        </row>
        <row r="4158">
          <cell r="DV4158"/>
        </row>
        <row r="4159">
          <cell r="DV4159"/>
        </row>
        <row r="4160">
          <cell r="DV4160"/>
        </row>
        <row r="4161">
          <cell r="DV4161"/>
        </row>
        <row r="4162">
          <cell r="DV4162"/>
        </row>
        <row r="4163">
          <cell r="DV4163"/>
        </row>
        <row r="4164">
          <cell r="DV4164"/>
        </row>
        <row r="4165">
          <cell r="DV4165"/>
        </row>
        <row r="4166">
          <cell r="DV4166"/>
        </row>
        <row r="4167">
          <cell r="DV4167"/>
        </row>
        <row r="4168">
          <cell r="DV4168"/>
        </row>
        <row r="4169">
          <cell r="DV4169"/>
        </row>
        <row r="4170">
          <cell r="DV4170"/>
        </row>
        <row r="4171">
          <cell r="DV4171"/>
        </row>
        <row r="4172">
          <cell r="DV4172"/>
        </row>
        <row r="4173">
          <cell r="DV4173"/>
        </row>
        <row r="4174">
          <cell r="DV4174"/>
        </row>
        <row r="4175">
          <cell r="DV4175"/>
        </row>
        <row r="4176">
          <cell r="DV4176"/>
        </row>
        <row r="4177">
          <cell r="DV4177"/>
        </row>
        <row r="4178">
          <cell r="DV4178"/>
        </row>
        <row r="4179">
          <cell r="DV4179"/>
        </row>
        <row r="4180">
          <cell r="DV4180"/>
        </row>
        <row r="4181">
          <cell r="DV4181"/>
        </row>
        <row r="4182">
          <cell r="DV4182"/>
        </row>
        <row r="4183">
          <cell r="DV4183"/>
        </row>
        <row r="4184">
          <cell r="DV4184"/>
        </row>
        <row r="4185">
          <cell r="DV4185"/>
        </row>
        <row r="4186">
          <cell r="DV4186"/>
        </row>
        <row r="4187">
          <cell r="DV4187"/>
        </row>
        <row r="4188">
          <cell r="DV4188"/>
        </row>
        <row r="4189">
          <cell r="DV4189"/>
        </row>
        <row r="4190">
          <cell r="DV4190"/>
        </row>
        <row r="4191">
          <cell r="DV4191"/>
        </row>
        <row r="4192">
          <cell r="DV4192"/>
        </row>
        <row r="4193">
          <cell r="DV4193"/>
        </row>
        <row r="4194">
          <cell r="DV4194"/>
        </row>
        <row r="4195">
          <cell r="DV4195"/>
        </row>
        <row r="4196">
          <cell r="DV4196"/>
        </row>
        <row r="4197">
          <cell r="DV4197"/>
        </row>
        <row r="4198">
          <cell r="DV4198"/>
        </row>
        <row r="4199">
          <cell r="DV4199"/>
        </row>
        <row r="4200">
          <cell r="DV4200"/>
        </row>
        <row r="4201">
          <cell r="DV4201"/>
        </row>
        <row r="4202">
          <cell r="DV4202"/>
        </row>
        <row r="4203">
          <cell r="DV4203"/>
        </row>
        <row r="4204">
          <cell r="DV4204"/>
        </row>
        <row r="4205">
          <cell r="DV4205"/>
        </row>
        <row r="4206">
          <cell r="DV4206"/>
        </row>
        <row r="4207">
          <cell r="DV4207"/>
        </row>
        <row r="4208">
          <cell r="DV4208"/>
        </row>
        <row r="4209">
          <cell r="DV4209"/>
        </row>
        <row r="4210">
          <cell r="DV4210"/>
        </row>
        <row r="4211">
          <cell r="DV4211"/>
        </row>
        <row r="4212">
          <cell r="DV4212"/>
        </row>
        <row r="4213">
          <cell r="DV4213"/>
        </row>
        <row r="4214">
          <cell r="DV4214"/>
        </row>
        <row r="4215">
          <cell r="DV4215"/>
        </row>
        <row r="4216">
          <cell r="DV4216"/>
        </row>
        <row r="4217">
          <cell r="DV4217"/>
        </row>
        <row r="4218">
          <cell r="DV4218"/>
        </row>
        <row r="4219">
          <cell r="DV4219"/>
        </row>
        <row r="4220">
          <cell r="DV4220"/>
        </row>
        <row r="4221">
          <cell r="DV4221"/>
        </row>
        <row r="4222">
          <cell r="DV4222"/>
        </row>
        <row r="4223">
          <cell r="DV4223"/>
        </row>
        <row r="4224">
          <cell r="DV4224"/>
        </row>
        <row r="4225">
          <cell r="DV4225"/>
        </row>
        <row r="4226">
          <cell r="DV4226"/>
        </row>
        <row r="4227">
          <cell r="DV4227"/>
        </row>
        <row r="4228">
          <cell r="DV4228"/>
        </row>
        <row r="4229">
          <cell r="DV4229"/>
        </row>
        <row r="4230">
          <cell r="DV4230"/>
        </row>
        <row r="4231">
          <cell r="DV4231"/>
        </row>
        <row r="4232">
          <cell r="DV4232"/>
        </row>
        <row r="4233">
          <cell r="DV4233"/>
        </row>
        <row r="4234">
          <cell r="DV4234"/>
        </row>
        <row r="4235">
          <cell r="DV4235"/>
        </row>
        <row r="4236">
          <cell r="DV4236"/>
        </row>
        <row r="4237">
          <cell r="DV4237"/>
        </row>
        <row r="4238">
          <cell r="DV4238"/>
        </row>
        <row r="4239">
          <cell r="DV4239"/>
        </row>
        <row r="4240">
          <cell r="DV4240"/>
        </row>
        <row r="4241">
          <cell r="DV4241"/>
        </row>
        <row r="4242">
          <cell r="DV4242"/>
        </row>
        <row r="4243">
          <cell r="DV4243"/>
        </row>
        <row r="4244">
          <cell r="DV4244"/>
        </row>
        <row r="4245">
          <cell r="DV4245"/>
        </row>
        <row r="4246">
          <cell r="DV4246"/>
        </row>
        <row r="4247">
          <cell r="DV4247"/>
        </row>
        <row r="4248">
          <cell r="DV4248"/>
        </row>
        <row r="4249">
          <cell r="DV4249"/>
        </row>
        <row r="4250">
          <cell r="DV4250"/>
        </row>
        <row r="4251">
          <cell r="DV4251"/>
        </row>
        <row r="4252">
          <cell r="DV4252"/>
        </row>
        <row r="4253">
          <cell r="DV4253"/>
        </row>
        <row r="4254">
          <cell r="DV4254"/>
        </row>
        <row r="4255">
          <cell r="DV4255"/>
        </row>
        <row r="4256">
          <cell r="DV4256"/>
        </row>
        <row r="4257">
          <cell r="DV4257"/>
        </row>
        <row r="4258">
          <cell r="DV4258"/>
        </row>
        <row r="4259">
          <cell r="DV4259"/>
        </row>
        <row r="4260">
          <cell r="DV4260"/>
        </row>
        <row r="4261">
          <cell r="DV4261"/>
        </row>
        <row r="4262">
          <cell r="DV4262"/>
        </row>
        <row r="4263">
          <cell r="DV4263"/>
        </row>
        <row r="4264">
          <cell r="DV4264"/>
        </row>
        <row r="4265">
          <cell r="DV4265"/>
        </row>
        <row r="4266">
          <cell r="DV4266"/>
        </row>
        <row r="4267">
          <cell r="DV4267"/>
        </row>
        <row r="4268">
          <cell r="DV4268"/>
        </row>
        <row r="4269">
          <cell r="DV4269"/>
        </row>
        <row r="4270">
          <cell r="DV4270"/>
        </row>
        <row r="4271">
          <cell r="DV4271"/>
        </row>
        <row r="4272">
          <cell r="DV4272"/>
        </row>
        <row r="4273">
          <cell r="DV4273"/>
        </row>
        <row r="4274">
          <cell r="DV4274"/>
        </row>
        <row r="4275">
          <cell r="DV4275"/>
        </row>
        <row r="4276">
          <cell r="DV4276"/>
        </row>
        <row r="4277">
          <cell r="DV4277"/>
        </row>
        <row r="4278">
          <cell r="DV4278"/>
        </row>
        <row r="4279">
          <cell r="DV4279"/>
        </row>
        <row r="4280">
          <cell r="DV4280"/>
        </row>
        <row r="4281">
          <cell r="DV4281"/>
        </row>
        <row r="4282">
          <cell r="DV4282"/>
        </row>
        <row r="4283">
          <cell r="DV4283"/>
        </row>
        <row r="4284">
          <cell r="DV4284"/>
        </row>
        <row r="4285">
          <cell r="DV4285"/>
        </row>
        <row r="4286">
          <cell r="DV4286"/>
        </row>
        <row r="4287">
          <cell r="DV4287"/>
        </row>
        <row r="4288">
          <cell r="DV4288"/>
        </row>
        <row r="4289">
          <cell r="DV4289"/>
        </row>
        <row r="4290">
          <cell r="DV4290"/>
        </row>
        <row r="4291">
          <cell r="DV4291"/>
        </row>
        <row r="4292">
          <cell r="DV4292"/>
        </row>
        <row r="4293">
          <cell r="DV4293"/>
        </row>
        <row r="4294">
          <cell r="DV4294"/>
        </row>
        <row r="4295">
          <cell r="DV4295"/>
        </row>
        <row r="4296">
          <cell r="DV4296"/>
        </row>
        <row r="4297">
          <cell r="DV4297"/>
        </row>
        <row r="4298">
          <cell r="DV4298"/>
        </row>
        <row r="4299">
          <cell r="DV4299"/>
        </row>
        <row r="4300">
          <cell r="DV4300"/>
        </row>
        <row r="4301">
          <cell r="DV4301"/>
        </row>
        <row r="4302">
          <cell r="DV4302"/>
        </row>
        <row r="4303">
          <cell r="DV4303"/>
        </row>
        <row r="4304">
          <cell r="DV4304"/>
        </row>
        <row r="4305">
          <cell r="DV4305"/>
        </row>
        <row r="4306">
          <cell r="DV4306"/>
        </row>
        <row r="4307">
          <cell r="DV4307"/>
        </row>
        <row r="4308">
          <cell r="DV4308"/>
        </row>
        <row r="4309">
          <cell r="DV4309"/>
        </row>
        <row r="4310">
          <cell r="DV4310"/>
        </row>
        <row r="4311">
          <cell r="DV4311"/>
        </row>
        <row r="4312">
          <cell r="DV4312"/>
        </row>
        <row r="4313">
          <cell r="DV4313"/>
        </row>
        <row r="4314">
          <cell r="DV4314"/>
        </row>
        <row r="4315">
          <cell r="DV4315"/>
        </row>
        <row r="4316">
          <cell r="DV4316"/>
        </row>
        <row r="4317">
          <cell r="DV4317"/>
        </row>
        <row r="4318">
          <cell r="DV4318"/>
        </row>
        <row r="4319">
          <cell r="DV4319"/>
        </row>
        <row r="4320">
          <cell r="DV4320"/>
        </row>
        <row r="4321">
          <cell r="DV4321"/>
        </row>
        <row r="4322">
          <cell r="DV4322"/>
        </row>
        <row r="4323">
          <cell r="DV4323"/>
        </row>
        <row r="4324">
          <cell r="DV4324"/>
        </row>
        <row r="4325">
          <cell r="DV4325"/>
        </row>
        <row r="4326">
          <cell r="DV4326"/>
        </row>
        <row r="4327">
          <cell r="DV4327"/>
        </row>
        <row r="4328">
          <cell r="DV4328"/>
        </row>
        <row r="4329">
          <cell r="DV4329"/>
        </row>
        <row r="4330">
          <cell r="DV4330"/>
        </row>
        <row r="4331">
          <cell r="DV4331"/>
        </row>
        <row r="4332">
          <cell r="DV4332"/>
        </row>
        <row r="4333">
          <cell r="DV4333"/>
        </row>
        <row r="4334">
          <cell r="DV4334"/>
        </row>
        <row r="4335">
          <cell r="DV4335"/>
        </row>
        <row r="4336">
          <cell r="DV4336"/>
        </row>
        <row r="4337">
          <cell r="DV4337"/>
        </row>
        <row r="4338">
          <cell r="DV4338"/>
        </row>
        <row r="4339">
          <cell r="DV4339"/>
        </row>
        <row r="4340">
          <cell r="DV4340"/>
        </row>
        <row r="4341">
          <cell r="DV4341"/>
        </row>
        <row r="4342">
          <cell r="DV4342"/>
        </row>
        <row r="4343">
          <cell r="DV4343"/>
        </row>
        <row r="4344">
          <cell r="DV4344"/>
        </row>
        <row r="4345">
          <cell r="DV4345"/>
        </row>
        <row r="4346">
          <cell r="DV4346"/>
        </row>
        <row r="4347">
          <cell r="DV4347"/>
        </row>
        <row r="4348">
          <cell r="DV4348"/>
        </row>
        <row r="4349">
          <cell r="DV4349"/>
        </row>
        <row r="4350">
          <cell r="DV4350"/>
        </row>
        <row r="4351">
          <cell r="DV4351"/>
        </row>
        <row r="4352">
          <cell r="DV4352"/>
        </row>
        <row r="4353">
          <cell r="DV4353"/>
        </row>
        <row r="4354">
          <cell r="DV4354"/>
        </row>
        <row r="4355">
          <cell r="DV4355"/>
        </row>
        <row r="4356">
          <cell r="DV4356"/>
        </row>
        <row r="4357">
          <cell r="DV4357"/>
        </row>
        <row r="4358">
          <cell r="DV4358"/>
        </row>
        <row r="4359">
          <cell r="DV4359"/>
        </row>
        <row r="4360">
          <cell r="DV4360"/>
        </row>
        <row r="4361">
          <cell r="DV4361"/>
        </row>
        <row r="4362">
          <cell r="DV4362"/>
        </row>
        <row r="4363">
          <cell r="DV4363"/>
        </row>
        <row r="4364">
          <cell r="DV4364"/>
        </row>
        <row r="4365">
          <cell r="DV4365"/>
        </row>
        <row r="4366">
          <cell r="DV4366"/>
        </row>
        <row r="4367">
          <cell r="DV4367"/>
        </row>
        <row r="4368">
          <cell r="DV4368"/>
        </row>
        <row r="4369">
          <cell r="DV4369"/>
        </row>
        <row r="4370">
          <cell r="DV4370"/>
        </row>
        <row r="4371">
          <cell r="DV4371"/>
        </row>
        <row r="4372">
          <cell r="DV4372"/>
        </row>
        <row r="4373">
          <cell r="DV4373"/>
        </row>
        <row r="4374">
          <cell r="DV4374"/>
        </row>
        <row r="4375">
          <cell r="DV4375"/>
        </row>
        <row r="4376">
          <cell r="DV4376"/>
        </row>
        <row r="4377">
          <cell r="DV4377"/>
        </row>
        <row r="4378">
          <cell r="DV4378"/>
        </row>
        <row r="4379">
          <cell r="DV4379"/>
        </row>
        <row r="4380">
          <cell r="DV4380"/>
        </row>
        <row r="4381">
          <cell r="DV4381"/>
        </row>
        <row r="4382">
          <cell r="DV4382"/>
        </row>
        <row r="4383">
          <cell r="DV4383"/>
        </row>
        <row r="4384">
          <cell r="DV4384"/>
        </row>
        <row r="4385">
          <cell r="DV4385"/>
        </row>
        <row r="4386">
          <cell r="DV4386"/>
        </row>
        <row r="4387">
          <cell r="DV4387"/>
        </row>
        <row r="4388">
          <cell r="DV4388"/>
        </row>
        <row r="4389">
          <cell r="DV4389"/>
        </row>
        <row r="4390">
          <cell r="DV4390"/>
        </row>
        <row r="4391">
          <cell r="DV4391"/>
        </row>
        <row r="4392">
          <cell r="DV4392"/>
        </row>
        <row r="4393">
          <cell r="DV4393"/>
        </row>
        <row r="4394">
          <cell r="DV4394"/>
        </row>
        <row r="4395">
          <cell r="DV4395"/>
        </row>
        <row r="4396">
          <cell r="DV4396"/>
        </row>
        <row r="4397">
          <cell r="DV4397"/>
        </row>
        <row r="4398">
          <cell r="DV4398"/>
        </row>
        <row r="4399">
          <cell r="DV4399"/>
        </row>
        <row r="4400">
          <cell r="DV4400"/>
        </row>
        <row r="4401">
          <cell r="DV4401"/>
        </row>
        <row r="4402">
          <cell r="DV4402"/>
        </row>
        <row r="4403">
          <cell r="DV4403"/>
        </row>
        <row r="4404">
          <cell r="DV4404"/>
        </row>
        <row r="4405">
          <cell r="DV4405"/>
        </row>
        <row r="4406">
          <cell r="DV4406"/>
        </row>
        <row r="4407">
          <cell r="DV4407"/>
        </row>
        <row r="4408">
          <cell r="DV4408"/>
        </row>
        <row r="4409">
          <cell r="DV4409"/>
        </row>
        <row r="4410">
          <cell r="DV4410"/>
        </row>
        <row r="4411">
          <cell r="DV4411"/>
        </row>
        <row r="4412">
          <cell r="DV4412"/>
        </row>
        <row r="4413">
          <cell r="DV4413"/>
        </row>
        <row r="4414">
          <cell r="DV4414"/>
        </row>
        <row r="4415">
          <cell r="DV4415"/>
        </row>
        <row r="4416">
          <cell r="DV4416"/>
        </row>
        <row r="4417">
          <cell r="DV4417"/>
        </row>
        <row r="4418">
          <cell r="DV4418"/>
        </row>
        <row r="4419">
          <cell r="DV4419"/>
        </row>
        <row r="4420">
          <cell r="DV4420"/>
        </row>
        <row r="4421">
          <cell r="DV4421"/>
        </row>
        <row r="4422">
          <cell r="DV4422"/>
        </row>
        <row r="4423">
          <cell r="DV4423"/>
        </row>
        <row r="4424">
          <cell r="DV4424"/>
        </row>
        <row r="4425">
          <cell r="DV4425"/>
        </row>
        <row r="4426">
          <cell r="DV4426"/>
        </row>
        <row r="4427">
          <cell r="DV4427"/>
        </row>
        <row r="4428">
          <cell r="DV4428"/>
        </row>
        <row r="4429">
          <cell r="DV4429"/>
        </row>
        <row r="4430">
          <cell r="DV4430"/>
        </row>
        <row r="4431">
          <cell r="DV4431"/>
        </row>
        <row r="4432">
          <cell r="DV4432"/>
        </row>
        <row r="4433">
          <cell r="DV4433"/>
        </row>
        <row r="4434">
          <cell r="DV4434"/>
        </row>
        <row r="4435">
          <cell r="DV4435"/>
        </row>
        <row r="4436">
          <cell r="DV4436"/>
        </row>
        <row r="4437">
          <cell r="DV4437"/>
        </row>
        <row r="4438">
          <cell r="DV4438"/>
        </row>
        <row r="4439">
          <cell r="DV4439"/>
        </row>
        <row r="4440">
          <cell r="DV4440"/>
        </row>
        <row r="4441">
          <cell r="DV4441"/>
        </row>
        <row r="4442">
          <cell r="DV4442"/>
        </row>
        <row r="4443">
          <cell r="DV4443"/>
        </row>
        <row r="4444">
          <cell r="DV4444"/>
        </row>
        <row r="4445">
          <cell r="DV4445"/>
        </row>
        <row r="4446">
          <cell r="DV4446"/>
        </row>
        <row r="4447">
          <cell r="DV4447"/>
        </row>
        <row r="4448">
          <cell r="DV4448"/>
        </row>
        <row r="4449">
          <cell r="DV4449"/>
        </row>
        <row r="4450">
          <cell r="DV4450"/>
        </row>
        <row r="4451">
          <cell r="DV4451"/>
        </row>
        <row r="4452">
          <cell r="DV4452"/>
        </row>
        <row r="4453">
          <cell r="DV4453"/>
        </row>
        <row r="4454">
          <cell r="DV4454"/>
        </row>
        <row r="4455">
          <cell r="DV4455"/>
        </row>
        <row r="4456">
          <cell r="DV4456"/>
        </row>
        <row r="4457">
          <cell r="DV4457"/>
        </row>
        <row r="4458">
          <cell r="DV4458"/>
        </row>
        <row r="4459">
          <cell r="DV4459"/>
        </row>
        <row r="4460">
          <cell r="DV4460"/>
        </row>
        <row r="4461">
          <cell r="DV4461"/>
        </row>
        <row r="4462">
          <cell r="DV4462"/>
        </row>
        <row r="4463">
          <cell r="DV4463"/>
        </row>
        <row r="4464">
          <cell r="DV4464"/>
        </row>
        <row r="4465">
          <cell r="DV4465"/>
        </row>
        <row r="4466">
          <cell r="DV4466"/>
        </row>
        <row r="4467">
          <cell r="DV4467"/>
        </row>
        <row r="4468">
          <cell r="DV4468"/>
        </row>
        <row r="4469">
          <cell r="DV4469"/>
        </row>
        <row r="4470">
          <cell r="DV4470"/>
        </row>
        <row r="4471">
          <cell r="DV4471"/>
        </row>
        <row r="4472">
          <cell r="DV4472"/>
        </row>
        <row r="4473">
          <cell r="DV4473"/>
        </row>
        <row r="4474">
          <cell r="DV4474"/>
        </row>
        <row r="4475">
          <cell r="DV4475"/>
        </row>
        <row r="4476">
          <cell r="DV4476"/>
        </row>
        <row r="4477">
          <cell r="DV4477"/>
        </row>
        <row r="4478">
          <cell r="DV4478"/>
        </row>
        <row r="4479">
          <cell r="DV4479"/>
        </row>
        <row r="4480">
          <cell r="DV4480"/>
        </row>
        <row r="4481">
          <cell r="DV4481"/>
        </row>
        <row r="4482">
          <cell r="DV4482"/>
        </row>
        <row r="4483">
          <cell r="DV4483"/>
        </row>
        <row r="4484">
          <cell r="DV4484"/>
        </row>
        <row r="4485">
          <cell r="DV4485"/>
        </row>
        <row r="4486">
          <cell r="DV4486"/>
        </row>
        <row r="4487">
          <cell r="DV4487"/>
        </row>
        <row r="4488">
          <cell r="DV4488"/>
        </row>
        <row r="4489">
          <cell r="DV4489"/>
        </row>
        <row r="4490">
          <cell r="DV4490"/>
        </row>
        <row r="4491">
          <cell r="DV4491"/>
        </row>
        <row r="4492">
          <cell r="DV4492"/>
        </row>
        <row r="4493">
          <cell r="DV4493"/>
        </row>
        <row r="4494">
          <cell r="DV4494"/>
        </row>
        <row r="4495">
          <cell r="DV4495"/>
        </row>
        <row r="4496">
          <cell r="DV4496"/>
        </row>
        <row r="4497">
          <cell r="DV4497"/>
        </row>
        <row r="4498">
          <cell r="DV4498"/>
        </row>
        <row r="4499">
          <cell r="DV4499"/>
        </row>
        <row r="4500">
          <cell r="DV4500"/>
        </row>
        <row r="4501">
          <cell r="DV4501"/>
        </row>
        <row r="4502">
          <cell r="DV4502"/>
        </row>
        <row r="4503">
          <cell r="DV4503"/>
        </row>
        <row r="4504">
          <cell r="DV4504"/>
        </row>
        <row r="4505">
          <cell r="DV4505"/>
        </row>
        <row r="4506">
          <cell r="DV4506"/>
        </row>
        <row r="4507">
          <cell r="DV4507"/>
        </row>
        <row r="4508">
          <cell r="DV4508"/>
        </row>
        <row r="4509">
          <cell r="DV4509"/>
        </row>
        <row r="4510">
          <cell r="DV4510"/>
        </row>
        <row r="4511">
          <cell r="DV4511"/>
        </row>
        <row r="4512">
          <cell r="DV4512"/>
        </row>
        <row r="4513">
          <cell r="DV4513"/>
        </row>
        <row r="4514">
          <cell r="DV4514"/>
        </row>
        <row r="4515">
          <cell r="DV4515"/>
        </row>
        <row r="4516">
          <cell r="DV4516"/>
        </row>
        <row r="4517">
          <cell r="DV4517"/>
        </row>
        <row r="4518">
          <cell r="DV4518"/>
        </row>
        <row r="4519">
          <cell r="DV4519"/>
        </row>
        <row r="4520">
          <cell r="DV4520"/>
        </row>
        <row r="4521">
          <cell r="DV4521"/>
        </row>
        <row r="4522">
          <cell r="DV4522"/>
        </row>
        <row r="4523">
          <cell r="DV4523"/>
        </row>
        <row r="4524">
          <cell r="DV4524"/>
        </row>
        <row r="4525">
          <cell r="DV4525"/>
        </row>
        <row r="4526">
          <cell r="DV4526"/>
        </row>
        <row r="4527">
          <cell r="DV4527"/>
        </row>
        <row r="4528">
          <cell r="DV4528"/>
        </row>
        <row r="4529">
          <cell r="DV4529"/>
        </row>
        <row r="4530">
          <cell r="DV4530"/>
        </row>
        <row r="4531">
          <cell r="DV4531"/>
        </row>
        <row r="4532">
          <cell r="DV4532"/>
        </row>
        <row r="4533">
          <cell r="DV4533"/>
        </row>
        <row r="4534">
          <cell r="DV4534"/>
        </row>
        <row r="4535">
          <cell r="DV4535"/>
        </row>
        <row r="4536">
          <cell r="DV4536"/>
        </row>
        <row r="4537">
          <cell r="DV4537"/>
        </row>
        <row r="4538">
          <cell r="DV4538"/>
        </row>
        <row r="4539">
          <cell r="DV4539"/>
        </row>
        <row r="4540">
          <cell r="DV4540"/>
        </row>
        <row r="4541">
          <cell r="DV4541"/>
        </row>
        <row r="4542">
          <cell r="DV4542"/>
        </row>
        <row r="4543">
          <cell r="DV4543"/>
        </row>
        <row r="4544">
          <cell r="DV4544"/>
        </row>
        <row r="4545">
          <cell r="DV4545"/>
        </row>
        <row r="4546">
          <cell r="DV4546"/>
        </row>
        <row r="4547">
          <cell r="DV4547"/>
        </row>
        <row r="4548">
          <cell r="DV4548"/>
        </row>
        <row r="4549">
          <cell r="DV4549"/>
        </row>
        <row r="4550">
          <cell r="DV4550"/>
        </row>
        <row r="4551">
          <cell r="DV4551"/>
        </row>
        <row r="4552">
          <cell r="DV4552"/>
        </row>
        <row r="4553">
          <cell r="DV4553"/>
        </row>
        <row r="4554">
          <cell r="DV4554"/>
        </row>
        <row r="4555">
          <cell r="DV4555"/>
        </row>
        <row r="4556">
          <cell r="DV4556"/>
        </row>
        <row r="4557">
          <cell r="DV4557"/>
        </row>
        <row r="4558">
          <cell r="DV4558"/>
        </row>
        <row r="4559">
          <cell r="DV4559"/>
        </row>
        <row r="4560">
          <cell r="DV4560"/>
        </row>
        <row r="4561">
          <cell r="DV4561"/>
        </row>
        <row r="4562">
          <cell r="DV4562"/>
        </row>
        <row r="4563">
          <cell r="DV4563"/>
        </row>
        <row r="4564">
          <cell r="DV4564"/>
        </row>
        <row r="4565">
          <cell r="DV4565"/>
        </row>
        <row r="4566">
          <cell r="DV4566"/>
        </row>
        <row r="4567">
          <cell r="DV4567"/>
        </row>
        <row r="4568">
          <cell r="DV4568"/>
        </row>
        <row r="4569">
          <cell r="DV4569"/>
        </row>
        <row r="4570">
          <cell r="DV4570"/>
        </row>
        <row r="4571">
          <cell r="DV4571"/>
        </row>
        <row r="4572">
          <cell r="DV4572"/>
        </row>
        <row r="4573">
          <cell r="DV4573"/>
        </row>
        <row r="4574">
          <cell r="DV4574"/>
        </row>
        <row r="4575">
          <cell r="DV4575"/>
        </row>
        <row r="4576">
          <cell r="DV4576"/>
        </row>
        <row r="4577">
          <cell r="DV4577"/>
        </row>
        <row r="4578">
          <cell r="DV4578"/>
        </row>
        <row r="4579">
          <cell r="DV4579"/>
        </row>
        <row r="4580">
          <cell r="DV4580"/>
        </row>
        <row r="4581">
          <cell r="DV4581"/>
        </row>
        <row r="4582">
          <cell r="DV4582"/>
        </row>
        <row r="4583">
          <cell r="DV4583"/>
        </row>
        <row r="4584">
          <cell r="DV4584"/>
        </row>
        <row r="4585">
          <cell r="DV4585"/>
        </row>
        <row r="4586">
          <cell r="DV4586"/>
        </row>
        <row r="4587">
          <cell r="DV4587"/>
        </row>
        <row r="4588">
          <cell r="DV4588"/>
        </row>
        <row r="4589">
          <cell r="DV4589"/>
        </row>
        <row r="4590">
          <cell r="DV4590"/>
        </row>
        <row r="4591">
          <cell r="DV4591"/>
        </row>
        <row r="4592">
          <cell r="DV4592"/>
        </row>
        <row r="4593">
          <cell r="DV4593"/>
        </row>
        <row r="4594">
          <cell r="DV4594"/>
        </row>
        <row r="4595">
          <cell r="DV4595"/>
        </row>
        <row r="4596">
          <cell r="DV4596"/>
        </row>
        <row r="4597">
          <cell r="DV4597"/>
        </row>
        <row r="4598">
          <cell r="DV4598"/>
        </row>
        <row r="4599">
          <cell r="DV4599"/>
        </row>
        <row r="4600">
          <cell r="DV4600"/>
        </row>
        <row r="4601">
          <cell r="DV4601"/>
        </row>
        <row r="4602">
          <cell r="DV4602"/>
        </row>
        <row r="4603">
          <cell r="DV4603"/>
        </row>
        <row r="4604">
          <cell r="DV4604"/>
        </row>
        <row r="4605">
          <cell r="DV4605"/>
        </row>
        <row r="4606">
          <cell r="DV4606"/>
        </row>
        <row r="4607">
          <cell r="DV4607"/>
        </row>
        <row r="4608">
          <cell r="DV4608"/>
        </row>
        <row r="4609">
          <cell r="DV4609"/>
        </row>
        <row r="4610">
          <cell r="DV4610"/>
        </row>
        <row r="4611">
          <cell r="DV4611"/>
        </row>
        <row r="4612">
          <cell r="DV4612"/>
        </row>
        <row r="4613">
          <cell r="DV4613"/>
        </row>
        <row r="4614">
          <cell r="DV4614"/>
        </row>
        <row r="4615">
          <cell r="DV4615"/>
        </row>
        <row r="4616">
          <cell r="DV4616"/>
        </row>
        <row r="4617">
          <cell r="DV4617"/>
        </row>
        <row r="4618">
          <cell r="DV4618"/>
        </row>
        <row r="4619">
          <cell r="DV4619"/>
        </row>
        <row r="4620">
          <cell r="DV4620"/>
        </row>
        <row r="4621">
          <cell r="DV4621"/>
        </row>
        <row r="4622">
          <cell r="DV4622"/>
        </row>
        <row r="4623">
          <cell r="DV4623"/>
        </row>
        <row r="4624">
          <cell r="DV4624"/>
        </row>
        <row r="4625">
          <cell r="DV4625"/>
        </row>
        <row r="4626">
          <cell r="DV4626"/>
        </row>
        <row r="4627">
          <cell r="DV4627"/>
        </row>
        <row r="4628">
          <cell r="DV4628"/>
        </row>
        <row r="4629">
          <cell r="DV4629"/>
        </row>
        <row r="4630">
          <cell r="DV4630"/>
        </row>
        <row r="4631">
          <cell r="DV4631"/>
        </row>
        <row r="4632">
          <cell r="DV4632"/>
        </row>
        <row r="4633">
          <cell r="DV4633"/>
        </row>
        <row r="4634">
          <cell r="DV4634"/>
        </row>
        <row r="4635">
          <cell r="DV4635"/>
        </row>
        <row r="4636">
          <cell r="DV4636"/>
        </row>
        <row r="4637">
          <cell r="DV4637"/>
        </row>
        <row r="4638">
          <cell r="DV4638"/>
        </row>
        <row r="4639">
          <cell r="DV4639"/>
        </row>
        <row r="4640">
          <cell r="DV4640"/>
        </row>
        <row r="4641">
          <cell r="DV4641"/>
        </row>
        <row r="4642">
          <cell r="DV4642"/>
        </row>
        <row r="4643">
          <cell r="DV4643"/>
        </row>
        <row r="4644">
          <cell r="DV4644"/>
        </row>
        <row r="4645">
          <cell r="DV4645"/>
        </row>
        <row r="4646">
          <cell r="DV4646"/>
        </row>
        <row r="4647">
          <cell r="DV4647"/>
        </row>
        <row r="4648">
          <cell r="DV4648"/>
        </row>
        <row r="4649">
          <cell r="DV4649"/>
        </row>
        <row r="4650">
          <cell r="DV4650"/>
        </row>
        <row r="4651">
          <cell r="DV4651"/>
        </row>
        <row r="4652">
          <cell r="DV4652"/>
        </row>
        <row r="4653">
          <cell r="DV4653"/>
        </row>
        <row r="4654">
          <cell r="DV4654"/>
        </row>
        <row r="4655">
          <cell r="DV4655"/>
        </row>
        <row r="4656">
          <cell r="DV4656"/>
        </row>
        <row r="4657">
          <cell r="DV4657"/>
        </row>
        <row r="4658">
          <cell r="DV4658"/>
        </row>
        <row r="4659">
          <cell r="DV4659"/>
        </row>
        <row r="4660">
          <cell r="DV4660"/>
        </row>
        <row r="4661">
          <cell r="DV4661"/>
        </row>
        <row r="4662">
          <cell r="DV4662"/>
        </row>
        <row r="4663">
          <cell r="DV4663"/>
        </row>
        <row r="4664">
          <cell r="DV4664"/>
        </row>
        <row r="4665">
          <cell r="DV4665"/>
        </row>
        <row r="4666">
          <cell r="DV4666"/>
        </row>
        <row r="4667">
          <cell r="DV4667"/>
        </row>
        <row r="4668">
          <cell r="DV4668"/>
        </row>
        <row r="4669">
          <cell r="DV4669"/>
        </row>
        <row r="4670">
          <cell r="DV4670"/>
        </row>
        <row r="4671">
          <cell r="DV4671"/>
        </row>
        <row r="4672">
          <cell r="DV4672"/>
        </row>
        <row r="4673">
          <cell r="DV4673"/>
        </row>
        <row r="4674">
          <cell r="DV4674"/>
        </row>
        <row r="4675">
          <cell r="DV4675"/>
        </row>
        <row r="4676">
          <cell r="DV4676"/>
        </row>
        <row r="4677">
          <cell r="DV4677"/>
        </row>
        <row r="4678">
          <cell r="DV4678"/>
        </row>
        <row r="4679">
          <cell r="DV4679"/>
        </row>
        <row r="4680">
          <cell r="DV4680"/>
        </row>
        <row r="4681">
          <cell r="DV4681"/>
        </row>
        <row r="4682">
          <cell r="DV4682"/>
        </row>
        <row r="4683">
          <cell r="DV4683"/>
        </row>
        <row r="4684">
          <cell r="DV4684"/>
        </row>
        <row r="4685">
          <cell r="DV4685"/>
        </row>
        <row r="4686">
          <cell r="DV4686"/>
        </row>
        <row r="4687">
          <cell r="DV4687"/>
        </row>
        <row r="4688">
          <cell r="DV4688"/>
        </row>
        <row r="4689">
          <cell r="DV4689"/>
        </row>
        <row r="4690">
          <cell r="DV4690"/>
        </row>
        <row r="4691">
          <cell r="DV4691"/>
        </row>
        <row r="4692">
          <cell r="DV4692"/>
        </row>
        <row r="4693">
          <cell r="DV4693"/>
        </row>
        <row r="4694">
          <cell r="DV4694"/>
        </row>
        <row r="4695">
          <cell r="DV4695"/>
        </row>
        <row r="4696">
          <cell r="DV4696"/>
        </row>
        <row r="4697">
          <cell r="DV4697"/>
        </row>
        <row r="4698">
          <cell r="DV4698"/>
        </row>
        <row r="4699">
          <cell r="DV4699"/>
        </row>
        <row r="4700">
          <cell r="DV4700"/>
        </row>
        <row r="4701">
          <cell r="DV4701"/>
        </row>
        <row r="4702">
          <cell r="DV4702"/>
        </row>
        <row r="4703">
          <cell r="DV4703"/>
        </row>
        <row r="4704">
          <cell r="DV4704"/>
        </row>
        <row r="4705">
          <cell r="DV4705"/>
        </row>
        <row r="4706">
          <cell r="DV4706"/>
        </row>
        <row r="4707">
          <cell r="DV4707"/>
        </row>
        <row r="4708">
          <cell r="DV4708"/>
        </row>
        <row r="4709">
          <cell r="DV4709"/>
        </row>
        <row r="4710">
          <cell r="DV4710"/>
        </row>
        <row r="4711">
          <cell r="DV4711"/>
        </row>
        <row r="4712">
          <cell r="DV4712"/>
        </row>
        <row r="4713">
          <cell r="DV4713"/>
        </row>
        <row r="4714">
          <cell r="DV4714"/>
        </row>
        <row r="4715">
          <cell r="DV4715"/>
        </row>
        <row r="4716">
          <cell r="DV4716"/>
        </row>
        <row r="4717">
          <cell r="DV4717"/>
        </row>
        <row r="4718">
          <cell r="DV4718"/>
        </row>
        <row r="4719">
          <cell r="DV4719"/>
        </row>
        <row r="4720">
          <cell r="DV4720"/>
        </row>
        <row r="4721">
          <cell r="DV4721"/>
        </row>
        <row r="4722">
          <cell r="DV4722"/>
        </row>
        <row r="4723">
          <cell r="DV4723"/>
        </row>
        <row r="4724">
          <cell r="DV4724"/>
        </row>
        <row r="4725">
          <cell r="DV4725"/>
        </row>
        <row r="4726">
          <cell r="DV4726"/>
        </row>
        <row r="4727">
          <cell r="DV4727"/>
        </row>
        <row r="4728">
          <cell r="DV4728"/>
        </row>
        <row r="4729">
          <cell r="DV4729"/>
        </row>
        <row r="4730">
          <cell r="DV4730"/>
        </row>
        <row r="4731">
          <cell r="DV4731"/>
        </row>
        <row r="4732">
          <cell r="DV4732"/>
        </row>
        <row r="4733">
          <cell r="DV4733"/>
        </row>
        <row r="4734">
          <cell r="DV4734"/>
        </row>
        <row r="4735">
          <cell r="DV4735"/>
        </row>
        <row r="4736">
          <cell r="DV4736"/>
        </row>
        <row r="4737">
          <cell r="DV4737"/>
        </row>
        <row r="4738">
          <cell r="DV4738"/>
        </row>
        <row r="4739">
          <cell r="DV4739"/>
        </row>
        <row r="4740">
          <cell r="DV4740"/>
        </row>
        <row r="4741">
          <cell r="DV4741"/>
        </row>
        <row r="4742">
          <cell r="DV4742"/>
        </row>
        <row r="4743">
          <cell r="DV4743"/>
        </row>
        <row r="4744">
          <cell r="DV4744"/>
        </row>
        <row r="4745">
          <cell r="DV4745"/>
        </row>
        <row r="4746">
          <cell r="DV4746"/>
        </row>
        <row r="4747">
          <cell r="DV4747"/>
        </row>
        <row r="4748">
          <cell r="DV4748"/>
        </row>
        <row r="4749">
          <cell r="DV4749"/>
        </row>
        <row r="4750">
          <cell r="DV4750"/>
        </row>
        <row r="4751">
          <cell r="DV4751"/>
        </row>
        <row r="4752">
          <cell r="DV4752"/>
        </row>
        <row r="4753">
          <cell r="DV4753"/>
        </row>
        <row r="4754">
          <cell r="DV4754"/>
        </row>
        <row r="4755">
          <cell r="DV4755"/>
        </row>
        <row r="4756">
          <cell r="DV4756"/>
        </row>
        <row r="4757">
          <cell r="DV4757"/>
        </row>
        <row r="4758">
          <cell r="DV4758"/>
        </row>
        <row r="4759">
          <cell r="DV4759"/>
        </row>
        <row r="4760">
          <cell r="DV4760"/>
        </row>
        <row r="4761">
          <cell r="DV4761"/>
        </row>
        <row r="4762">
          <cell r="DV4762"/>
        </row>
        <row r="4763">
          <cell r="DV4763"/>
        </row>
        <row r="4764">
          <cell r="DV4764"/>
        </row>
        <row r="4765">
          <cell r="DV4765"/>
        </row>
        <row r="4766">
          <cell r="DV4766"/>
        </row>
        <row r="4767">
          <cell r="DV4767"/>
        </row>
        <row r="4768">
          <cell r="DV4768"/>
        </row>
        <row r="4769">
          <cell r="DV4769"/>
        </row>
        <row r="4770">
          <cell r="DV4770"/>
        </row>
        <row r="4771">
          <cell r="DV4771"/>
        </row>
        <row r="4772">
          <cell r="DV4772"/>
        </row>
        <row r="4773">
          <cell r="DV4773"/>
        </row>
        <row r="4774">
          <cell r="DV4774"/>
        </row>
        <row r="4775">
          <cell r="DV4775"/>
        </row>
        <row r="4776">
          <cell r="DV4776"/>
        </row>
        <row r="4777">
          <cell r="DV4777"/>
        </row>
        <row r="4778">
          <cell r="DV4778"/>
        </row>
        <row r="4779">
          <cell r="DV4779"/>
        </row>
        <row r="4780">
          <cell r="DV4780"/>
        </row>
        <row r="4781">
          <cell r="DV4781"/>
        </row>
        <row r="4782">
          <cell r="DV4782"/>
        </row>
        <row r="4783">
          <cell r="DV4783"/>
        </row>
        <row r="4784">
          <cell r="DV4784"/>
        </row>
        <row r="4785">
          <cell r="DV4785"/>
        </row>
        <row r="4786">
          <cell r="DV4786"/>
        </row>
        <row r="4787">
          <cell r="DV4787"/>
        </row>
        <row r="4788">
          <cell r="DV4788"/>
        </row>
        <row r="4789">
          <cell r="DV4789"/>
        </row>
        <row r="4790">
          <cell r="DV4790"/>
        </row>
        <row r="4791">
          <cell r="DV4791"/>
        </row>
        <row r="4792">
          <cell r="DV4792"/>
        </row>
        <row r="4793">
          <cell r="DV4793"/>
        </row>
        <row r="4794">
          <cell r="DV4794"/>
        </row>
        <row r="4795">
          <cell r="DV4795"/>
        </row>
        <row r="4796">
          <cell r="DV4796"/>
        </row>
        <row r="4797">
          <cell r="DV4797"/>
        </row>
        <row r="4798">
          <cell r="DV4798"/>
        </row>
        <row r="4799">
          <cell r="DV4799"/>
        </row>
        <row r="4800">
          <cell r="DV4800"/>
        </row>
        <row r="4801">
          <cell r="DV4801"/>
        </row>
        <row r="4802">
          <cell r="DV4802"/>
        </row>
        <row r="4803">
          <cell r="DV4803"/>
        </row>
        <row r="4804">
          <cell r="DV4804"/>
        </row>
        <row r="4805">
          <cell r="DV4805"/>
        </row>
        <row r="4806">
          <cell r="DV4806"/>
        </row>
        <row r="4807">
          <cell r="DV4807"/>
        </row>
        <row r="4808">
          <cell r="DV4808"/>
        </row>
        <row r="4809">
          <cell r="DV4809"/>
        </row>
        <row r="4810">
          <cell r="DV4810"/>
        </row>
        <row r="4811">
          <cell r="DV4811"/>
        </row>
        <row r="4812">
          <cell r="DV4812"/>
        </row>
        <row r="4813">
          <cell r="DV4813"/>
        </row>
        <row r="4814">
          <cell r="DV4814"/>
        </row>
        <row r="4815">
          <cell r="DV4815"/>
        </row>
        <row r="4816">
          <cell r="DV4816"/>
        </row>
        <row r="4817">
          <cell r="DV4817"/>
        </row>
        <row r="4818">
          <cell r="DV4818"/>
        </row>
        <row r="4819">
          <cell r="DV4819"/>
        </row>
        <row r="4820">
          <cell r="DV4820"/>
        </row>
        <row r="4821">
          <cell r="DV4821"/>
        </row>
        <row r="4822">
          <cell r="DV4822"/>
        </row>
        <row r="4823">
          <cell r="DV4823"/>
        </row>
        <row r="4824">
          <cell r="DV4824"/>
        </row>
        <row r="4825">
          <cell r="DV4825"/>
        </row>
        <row r="4826">
          <cell r="DV4826"/>
        </row>
        <row r="4827">
          <cell r="DV4827"/>
        </row>
        <row r="4828">
          <cell r="DV4828"/>
        </row>
        <row r="4829">
          <cell r="DV4829"/>
        </row>
        <row r="4830">
          <cell r="DV4830"/>
        </row>
        <row r="4831">
          <cell r="DV4831"/>
        </row>
        <row r="4832">
          <cell r="DV4832"/>
        </row>
        <row r="4833">
          <cell r="DV4833"/>
        </row>
        <row r="4834">
          <cell r="DV4834"/>
        </row>
        <row r="4835">
          <cell r="DV4835"/>
        </row>
        <row r="4836">
          <cell r="DV4836"/>
        </row>
        <row r="4837">
          <cell r="DV4837"/>
        </row>
        <row r="4838">
          <cell r="DV4838"/>
        </row>
        <row r="4839">
          <cell r="DV4839"/>
        </row>
        <row r="4840">
          <cell r="DV4840"/>
        </row>
        <row r="4841">
          <cell r="DV4841"/>
        </row>
        <row r="4842">
          <cell r="DV4842"/>
        </row>
        <row r="4843">
          <cell r="DV4843"/>
        </row>
        <row r="4844">
          <cell r="DV4844"/>
        </row>
        <row r="4845">
          <cell r="DV4845"/>
        </row>
        <row r="4846">
          <cell r="DV4846"/>
        </row>
        <row r="4847">
          <cell r="DV4847"/>
        </row>
        <row r="4848">
          <cell r="DV4848"/>
        </row>
        <row r="4849">
          <cell r="DV4849"/>
        </row>
        <row r="4850">
          <cell r="DV4850"/>
        </row>
        <row r="4851">
          <cell r="DV4851"/>
        </row>
        <row r="4852">
          <cell r="DV4852"/>
        </row>
        <row r="4853">
          <cell r="DV4853"/>
        </row>
        <row r="4854">
          <cell r="DV4854"/>
        </row>
        <row r="4855">
          <cell r="DV4855"/>
        </row>
        <row r="4856">
          <cell r="DV4856"/>
        </row>
        <row r="4857">
          <cell r="DV4857"/>
        </row>
        <row r="4858">
          <cell r="DV4858"/>
        </row>
        <row r="4859">
          <cell r="DV4859"/>
        </row>
        <row r="4860">
          <cell r="DV4860"/>
        </row>
        <row r="4861">
          <cell r="DV4861"/>
        </row>
        <row r="4862">
          <cell r="DV4862"/>
        </row>
        <row r="4863">
          <cell r="DV4863"/>
        </row>
        <row r="4864">
          <cell r="DV4864"/>
        </row>
        <row r="4865">
          <cell r="DV4865"/>
        </row>
        <row r="4866">
          <cell r="DV4866"/>
        </row>
        <row r="4867">
          <cell r="DV4867"/>
        </row>
        <row r="4868">
          <cell r="DV4868"/>
        </row>
        <row r="4869">
          <cell r="DV4869"/>
        </row>
        <row r="4870">
          <cell r="DV4870"/>
        </row>
        <row r="4871">
          <cell r="DV4871"/>
        </row>
        <row r="4872">
          <cell r="DV4872"/>
        </row>
        <row r="4873">
          <cell r="DV4873"/>
        </row>
        <row r="4874">
          <cell r="DV4874"/>
        </row>
        <row r="4875">
          <cell r="DV4875"/>
        </row>
        <row r="4876">
          <cell r="DV4876"/>
        </row>
        <row r="4877">
          <cell r="DV4877"/>
        </row>
        <row r="4878">
          <cell r="DV4878"/>
        </row>
        <row r="4879">
          <cell r="DV4879"/>
        </row>
        <row r="4880">
          <cell r="DV4880"/>
        </row>
        <row r="4881">
          <cell r="DV4881"/>
        </row>
        <row r="4882">
          <cell r="DV4882"/>
        </row>
        <row r="4883">
          <cell r="DV4883"/>
        </row>
        <row r="4884">
          <cell r="DV4884"/>
        </row>
        <row r="4885">
          <cell r="DV4885"/>
        </row>
        <row r="4886">
          <cell r="DV4886"/>
        </row>
        <row r="4887">
          <cell r="DV4887"/>
        </row>
        <row r="4888">
          <cell r="DV4888"/>
        </row>
        <row r="4889">
          <cell r="DV4889"/>
        </row>
        <row r="4890">
          <cell r="DV4890"/>
        </row>
        <row r="4891">
          <cell r="DV4891"/>
        </row>
        <row r="4892">
          <cell r="DV4892"/>
        </row>
        <row r="4893">
          <cell r="DV4893"/>
        </row>
        <row r="4894">
          <cell r="DV4894"/>
        </row>
        <row r="4895">
          <cell r="DV4895"/>
        </row>
        <row r="4896">
          <cell r="DV4896"/>
        </row>
        <row r="4897">
          <cell r="DV4897"/>
        </row>
        <row r="4898">
          <cell r="DV4898"/>
        </row>
        <row r="4899">
          <cell r="DV4899"/>
        </row>
        <row r="4900">
          <cell r="DV4900"/>
        </row>
        <row r="4901">
          <cell r="DV4901"/>
        </row>
        <row r="4902">
          <cell r="DV4902"/>
        </row>
        <row r="4903">
          <cell r="DV4903"/>
        </row>
        <row r="4904">
          <cell r="DV4904"/>
        </row>
        <row r="4905">
          <cell r="DV4905"/>
        </row>
        <row r="4906">
          <cell r="DV4906"/>
        </row>
        <row r="4907">
          <cell r="DV4907"/>
        </row>
        <row r="4908">
          <cell r="DV4908"/>
        </row>
        <row r="4909">
          <cell r="DV4909"/>
        </row>
        <row r="4910">
          <cell r="DV4910"/>
        </row>
        <row r="4911">
          <cell r="DV4911"/>
        </row>
        <row r="4912">
          <cell r="DV4912"/>
        </row>
        <row r="4913">
          <cell r="DV4913"/>
        </row>
        <row r="4914">
          <cell r="DV4914"/>
        </row>
        <row r="4915">
          <cell r="DV4915"/>
        </row>
        <row r="4916">
          <cell r="DV4916"/>
        </row>
        <row r="4917">
          <cell r="DV4917"/>
        </row>
        <row r="4918">
          <cell r="DV4918"/>
        </row>
        <row r="4919">
          <cell r="DV4919"/>
        </row>
        <row r="4920">
          <cell r="DV4920"/>
        </row>
        <row r="4921">
          <cell r="DV4921"/>
        </row>
        <row r="4922">
          <cell r="DV4922"/>
        </row>
        <row r="4923">
          <cell r="DV4923"/>
        </row>
        <row r="4924">
          <cell r="DV4924"/>
        </row>
        <row r="4925">
          <cell r="DV4925"/>
        </row>
        <row r="4926">
          <cell r="DV4926"/>
        </row>
        <row r="4927">
          <cell r="DV4927"/>
        </row>
        <row r="4928">
          <cell r="DV4928"/>
        </row>
        <row r="4929">
          <cell r="DV4929"/>
        </row>
        <row r="4930">
          <cell r="DV4930"/>
        </row>
        <row r="4931">
          <cell r="DV4931"/>
        </row>
        <row r="4932">
          <cell r="DV4932"/>
        </row>
        <row r="4933">
          <cell r="DV4933"/>
        </row>
        <row r="4934">
          <cell r="DV4934"/>
        </row>
        <row r="4935">
          <cell r="DV4935"/>
        </row>
        <row r="4936">
          <cell r="DV4936"/>
        </row>
        <row r="4937">
          <cell r="DV4937"/>
        </row>
        <row r="4938">
          <cell r="DV4938"/>
        </row>
        <row r="4939">
          <cell r="DV4939"/>
        </row>
        <row r="4940">
          <cell r="DV4940"/>
        </row>
        <row r="4941">
          <cell r="DV4941"/>
        </row>
        <row r="4942">
          <cell r="DV4942"/>
        </row>
        <row r="4943">
          <cell r="DV4943"/>
        </row>
        <row r="4944">
          <cell r="DV4944"/>
        </row>
        <row r="4945">
          <cell r="DV4945"/>
        </row>
        <row r="4946">
          <cell r="DV4946"/>
        </row>
        <row r="4947">
          <cell r="DV4947"/>
        </row>
        <row r="4948">
          <cell r="DV4948"/>
        </row>
        <row r="4949">
          <cell r="DV4949"/>
        </row>
        <row r="4950">
          <cell r="DV4950"/>
        </row>
        <row r="4951">
          <cell r="DV4951"/>
        </row>
        <row r="4952">
          <cell r="DV4952"/>
        </row>
        <row r="4953">
          <cell r="DV4953"/>
        </row>
        <row r="4954">
          <cell r="DV4954"/>
        </row>
        <row r="4955">
          <cell r="DV4955"/>
        </row>
        <row r="4956">
          <cell r="DV4956"/>
        </row>
        <row r="4957">
          <cell r="DV4957"/>
        </row>
        <row r="4958">
          <cell r="DV4958"/>
        </row>
        <row r="4959">
          <cell r="DV4959"/>
        </row>
        <row r="4960">
          <cell r="DV4960"/>
        </row>
        <row r="4961">
          <cell r="DV4961"/>
        </row>
        <row r="4962">
          <cell r="DV4962"/>
        </row>
        <row r="4963">
          <cell r="DV4963"/>
        </row>
        <row r="4964">
          <cell r="DV4964"/>
        </row>
        <row r="4965">
          <cell r="DV4965"/>
        </row>
        <row r="4966">
          <cell r="DV4966"/>
        </row>
        <row r="4967">
          <cell r="DV4967"/>
        </row>
        <row r="4968">
          <cell r="DV4968"/>
        </row>
        <row r="4969">
          <cell r="DV4969"/>
        </row>
        <row r="4970">
          <cell r="DV4970"/>
        </row>
        <row r="4971">
          <cell r="DV4971"/>
        </row>
        <row r="4972">
          <cell r="DV4972"/>
        </row>
        <row r="4973">
          <cell r="DV4973"/>
        </row>
        <row r="4974">
          <cell r="DV4974"/>
        </row>
        <row r="4975">
          <cell r="DV4975"/>
        </row>
        <row r="4976">
          <cell r="DV4976"/>
        </row>
        <row r="4977">
          <cell r="DV4977"/>
        </row>
        <row r="4978">
          <cell r="DV4978"/>
        </row>
        <row r="4979">
          <cell r="DV4979"/>
        </row>
        <row r="4980">
          <cell r="DV4980"/>
        </row>
        <row r="4981">
          <cell r="DV4981"/>
        </row>
        <row r="4982">
          <cell r="DV4982"/>
        </row>
        <row r="4983">
          <cell r="DV4983"/>
        </row>
        <row r="4984">
          <cell r="DV4984"/>
        </row>
        <row r="4985">
          <cell r="DV4985"/>
        </row>
        <row r="4986">
          <cell r="DV4986"/>
        </row>
        <row r="4987">
          <cell r="DV4987"/>
        </row>
        <row r="4988">
          <cell r="DV4988"/>
        </row>
        <row r="4989">
          <cell r="DV4989"/>
        </row>
        <row r="4990">
          <cell r="DV4990"/>
        </row>
        <row r="4991">
          <cell r="DV4991"/>
        </row>
        <row r="4992">
          <cell r="DV4992"/>
        </row>
        <row r="4993">
          <cell r="DV4993"/>
        </row>
        <row r="4994">
          <cell r="DV4994"/>
        </row>
        <row r="4995">
          <cell r="DV4995"/>
        </row>
        <row r="4996">
          <cell r="DV4996"/>
        </row>
        <row r="4997">
          <cell r="DV4997"/>
        </row>
        <row r="4998">
          <cell r="DV4998"/>
        </row>
        <row r="4999">
          <cell r="DV4999"/>
        </row>
        <row r="5000">
          <cell r="DV5000"/>
        </row>
        <row r="5001">
          <cell r="DV5001"/>
        </row>
        <row r="5002">
          <cell r="DV5002"/>
        </row>
        <row r="5003">
          <cell r="DV5003"/>
        </row>
        <row r="5004">
          <cell r="DV5004"/>
        </row>
        <row r="5005">
          <cell r="DV5005"/>
        </row>
        <row r="5006">
          <cell r="DV5006"/>
        </row>
        <row r="5007">
          <cell r="DV5007"/>
        </row>
        <row r="5008">
          <cell r="DV5008"/>
        </row>
        <row r="5009">
          <cell r="DV5009"/>
        </row>
        <row r="5010">
          <cell r="DV5010"/>
        </row>
        <row r="5011">
          <cell r="DV5011"/>
        </row>
        <row r="5012">
          <cell r="DV5012"/>
        </row>
        <row r="5013">
          <cell r="DV5013"/>
        </row>
        <row r="5014">
          <cell r="DV5014"/>
        </row>
        <row r="5015">
          <cell r="DV5015"/>
        </row>
        <row r="5016">
          <cell r="DV5016"/>
        </row>
        <row r="5017">
          <cell r="DV5017"/>
        </row>
        <row r="5018">
          <cell r="DV5018"/>
        </row>
        <row r="5019">
          <cell r="DV5019"/>
        </row>
        <row r="5020">
          <cell r="DV5020"/>
        </row>
        <row r="5021">
          <cell r="DV5021"/>
        </row>
        <row r="5022">
          <cell r="DV5022"/>
        </row>
        <row r="5023">
          <cell r="DV5023"/>
        </row>
        <row r="5024">
          <cell r="DV5024"/>
        </row>
        <row r="5025">
          <cell r="DV5025"/>
        </row>
        <row r="5026">
          <cell r="DV5026"/>
        </row>
        <row r="5027">
          <cell r="DV5027"/>
        </row>
        <row r="5028">
          <cell r="DV5028"/>
        </row>
        <row r="5029">
          <cell r="DV5029"/>
        </row>
        <row r="5030">
          <cell r="DV5030"/>
        </row>
        <row r="5031">
          <cell r="DV5031"/>
        </row>
        <row r="5032">
          <cell r="DV5032"/>
        </row>
        <row r="5033">
          <cell r="DV5033"/>
        </row>
        <row r="5034">
          <cell r="DV5034"/>
        </row>
        <row r="5035">
          <cell r="DV5035"/>
        </row>
        <row r="5036">
          <cell r="DV5036"/>
        </row>
        <row r="5037">
          <cell r="DV5037"/>
        </row>
        <row r="5038">
          <cell r="DV5038"/>
        </row>
        <row r="5039">
          <cell r="DV5039"/>
        </row>
        <row r="5040">
          <cell r="DV5040"/>
        </row>
        <row r="5041">
          <cell r="DV5041"/>
        </row>
        <row r="5042">
          <cell r="DV5042"/>
        </row>
        <row r="5043">
          <cell r="DV5043"/>
        </row>
        <row r="5044">
          <cell r="DV5044"/>
        </row>
        <row r="5045">
          <cell r="DV5045"/>
        </row>
        <row r="5046">
          <cell r="DV5046"/>
        </row>
        <row r="5047">
          <cell r="DV5047"/>
        </row>
        <row r="5048">
          <cell r="DV5048"/>
        </row>
        <row r="5049">
          <cell r="DV5049"/>
        </row>
        <row r="5050">
          <cell r="DV5050"/>
        </row>
        <row r="5051">
          <cell r="DV5051"/>
        </row>
        <row r="5052">
          <cell r="DV5052"/>
        </row>
        <row r="5053">
          <cell r="DV5053"/>
        </row>
        <row r="5054">
          <cell r="DV5054"/>
        </row>
        <row r="5055">
          <cell r="DV5055"/>
        </row>
        <row r="5056">
          <cell r="DV5056"/>
        </row>
        <row r="5057">
          <cell r="DV5057"/>
        </row>
        <row r="5058">
          <cell r="DV5058"/>
        </row>
        <row r="5059">
          <cell r="DV5059"/>
        </row>
        <row r="5060">
          <cell r="DV5060"/>
        </row>
        <row r="5061">
          <cell r="DV5061"/>
        </row>
        <row r="5062">
          <cell r="DV5062"/>
        </row>
        <row r="5063">
          <cell r="DV5063"/>
        </row>
        <row r="5064">
          <cell r="DV5064"/>
        </row>
        <row r="5065">
          <cell r="DV5065"/>
        </row>
        <row r="5066">
          <cell r="DV5066"/>
        </row>
        <row r="5067">
          <cell r="DV5067"/>
        </row>
        <row r="5068">
          <cell r="DV5068"/>
        </row>
        <row r="5069">
          <cell r="DV5069"/>
        </row>
        <row r="5070">
          <cell r="DV5070"/>
        </row>
        <row r="5071">
          <cell r="DV5071"/>
        </row>
        <row r="5072">
          <cell r="DV5072"/>
        </row>
        <row r="5073">
          <cell r="DV5073"/>
        </row>
        <row r="5074">
          <cell r="DV5074"/>
        </row>
        <row r="5075">
          <cell r="DV5075"/>
        </row>
        <row r="5076">
          <cell r="DV5076"/>
        </row>
        <row r="5077">
          <cell r="DV5077"/>
        </row>
        <row r="5078">
          <cell r="DV5078"/>
        </row>
        <row r="5079">
          <cell r="DV5079"/>
        </row>
        <row r="5080">
          <cell r="DV5080"/>
        </row>
        <row r="5081">
          <cell r="DV5081"/>
        </row>
        <row r="5082">
          <cell r="DV5082"/>
        </row>
        <row r="5083">
          <cell r="DV5083"/>
        </row>
        <row r="5084">
          <cell r="DV5084"/>
        </row>
        <row r="5085">
          <cell r="DV5085"/>
        </row>
        <row r="5086">
          <cell r="DV5086"/>
        </row>
        <row r="5087">
          <cell r="DV5087"/>
        </row>
        <row r="5088">
          <cell r="DV5088"/>
        </row>
        <row r="5089">
          <cell r="DV5089"/>
        </row>
        <row r="5090">
          <cell r="DV5090"/>
        </row>
        <row r="5091">
          <cell r="DV5091"/>
        </row>
        <row r="5092">
          <cell r="DV5092"/>
        </row>
        <row r="5093">
          <cell r="DV5093"/>
        </row>
        <row r="5094">
          <cell r="DV5094"/>
        </row>
        <row r="5095">
          <cell r="DV5095"/>
        </row>
        <row r="5096">
          <cell r="DV5096"/>
        </row>
        <row r="5097">
          <cell r="DV5097"/>
        </row>
        <row r="5098">
          <cell r="DV5098"/>
        </row>
        <row r="5099">
          <cell r="DV5099"/>
        </row>
        <row r="5100">
          <cell r="DV5100"/>
        </row>
        <row r="5101">
          <cell r="DV5101"/>
        </row>
        <row r="5102">
          <cell r="DV5102"/>
        </row>
        <row r="5103">
          <cell r="DV5103"/>
        </row>
        <row r="5104">
          <cell r="DV5104"/>
        </row>
        <row r="5105">
          <cell r="DV5105"/>
        </row>
        <row r="5106">
          <cell r="DV5106"/>
        </row>
        <row r="5107">
          <cell r="DV5107"/>
        </row>
        <row r="5108">
          <cell r="DV5108"/>
        </row>
        <row r="5109">
          <cell r="DV5109"/>
        </row>
        <row r="5110">
          <cell r="DV5110"/>
        </row>
        <row r="5111">
          <cell r="DV5111"/>
        </row>
        <row r="5112">
          <cell r="DV5112"/>
        </row>
        <row r="5113">
          <cell r="DV5113"/>
        </row>
        <row r="5114">
          <cell r="DV5114"/>
        </row>
        <row r="5115">
          <cell r="DV5115"/>
        </row>
        <row r="5116">
          <cell r="DV5116"/>
        </row>
        <row r="5117">
          <cell r="DV5117"/>
        </row>
        <row r="5118">
          <cell r="DV5118"/>
        </row>
        <row r="5119">
          <cell r="DV5119"/>
        </row>
        <row r="5120">
          <cell r="DV5120"/>
        </row>
        <row r="5121">
          <cell r="DV5121"/>
        </row>
        <row r="5122">
          <cell r="DV5122"/>
        </row>
        <row r="5123">
          <cell r="DV5123"/>
        </row>
        <row r="5124">
          <cell r="DV5124"/>
        </row>
        <row r="5125">
          <cell r="DV5125"/>
        </row>
        <row r="5126">
          <cell r="DV5126"/>
        </row>
        <row r="5127">
          <cell r="DV5127"/>
        </row>
        <row r="5128">
          <cell r="DV5128"/>
        </row>
        <row r="5129">
          <cell r="DV5129"/>
        </row>
        <row r="5130">
          <cell r="DV5130"/>
        </row>
        <row r="5131">
          <cell r="DV5131"/>
        </row>
        <row r="5132">
          <cell r="DV5132"/>
        </row>
        <row r="5133">
          <cell r="DV5133"/>
        </row>
        <row r="5134">
          <cell r="DV5134"/>
        </row>
        <row r="5135">
          <cell r="DV5135"/>
        </row>
        <row r="5136">
          <cell r="DV5136"/>
        </row>
        <row r="5137">
          <cell r="DV5137"/>
        </row>
        <row r="5138">
          <cell r="DV5138"/>
        </row>
        <row r="5139">
          <cell r="DV5139"/>
        </row>
        <row r="5140">
          <cell r="DV5140"/>
        </row>
        <row r="5141">
          <cell r="DV5141"/>
        </row>
        <row r="5142">
          <cell r="DV5142"/>
        </row>
        <row r="5143">
          <cell r="DV5143"/>
        </row>
        <row r="5144">
          <cell r="DV5144"/>
        </row>
        <row r="5145">
          <cell r="DV5145"/>
        </row>
        <row r="5146">
          <cell r="DV5146"/>
        </row>
        <row r="5147">
          <cell r="DV5147"/>
        </row>
        <row r="5148">
          <cell r="DV5148"/>
        </row>
        <row r="5149">
          <cell r="DV5149"/>
        </row>
        <row r="5150">
          <cell r="DV5150"/>
        </row>
        <row r="5151">
          <cell r="DV5151"/>
        </row>
        <row r="5152">
          <cell r="DV5152"/>
        </row>
        <row r="5153">
          <cell r="DV5153"/>
        </row>
        <row r="5154">
          <cell r="DV5154"/>
        </row>
        <row r="5155">
          <cell r="DV5155"/>
        </row>
        <row r="5156">
          <cell r="DV5156"/>
        </row>
        <row r="5157">
          <cell r="DV5157"/>
        </row>
        <row r="5158">
          <cell r="DV5158"/>
        </row>
        <row r="5159">
          <cell r="DV5159"/>
        </row>
        <row r="5160">
          <cell r="DV5160"/>
        </row>
        <row r="5161">
          <cell r="DV5161"/>
        </row>
        <row r="5162">
          <cell r="DV5162"/>
        </row>
        <row r="5163">
          <cell r="DV5163"/>
        </row>
        <row r="5164">
          <cell r="DV5164"/>
        </row>
        <row r="5165">
          <cell r="DV5165"/>
        </row>
        <row r="5166">
          <cell r="DV5166"/>
        </row>
        <row r="5167">
          <cell r="DV5167"/>
        </row>
        <row r="5168">
          <cell r="DV5168"/>
        </row>
        <row r="5169">
          <cell r="DV5169"/>
        </row>
        <row r="5170">
          <cell r="DV5170"/>
        </row>
        <row r="5171">
          <cell r="DV5171"/>
        </row>
        <row r="5172">
          <cell r="DV5172"/>
        </row>
        <row r="5173">
          <cell r="DV5173"/>
        </row>
        <row r="5174">
          <cell r="DV5174"/>
        </row>
        <row r="5175">
          <cell r="DV5175"/>
        </row>
        <row r="5176">
          <cell r="DV5176"/>
        </row>
        <row r="5177">
          <cell r="DV5177"/>
        </row>
        <row r="5178">
          <cell r="DV5178"/>
        </row>
        <row r="5179">
          <cell r="DV5179"/>
        </row>
        <row r="5180">
          <cell r="DV5180"/>
        </row>
        <row r="5181">
          <cell r="DV5181"/>
        </row>
        <row r="5182">
          <cell r="DV5182"/>
        </row>
        <row r="5183">
          <cell r="DV5183"/>
        </row>
        <row r="5184">
          <cell r="DV5184"/>
        </row>
        <row r="5185">
          <cell r="DV5185"/>
        </row>
        <row r="5186">
          <cell r="DV5186"/>
        </row>
        <row r="5187">
          <cell r="DV5187"/>
        </row>
        <row r="5188">
          <cell r="DV5188"/>
        </row>
        <row r="5189">
          <cell r="DV5189"/>
        </row>
        <row r="5190">
          <cell r="DV5190"/>
        </row>
        <row r="5191">
          <cell r="DV5191"/>
        </row>
        <row r="5192">
          <cell r="DV5192"/>
        </row>
        <row r="5193">
          <cell r="DV5193"/>
        </row>
        <row r="5194">
          <cell r="DV5194"/>
        </row>
        <row r="5195">
          <cell r="DV5195"/>
        </row>
        <row r="5196">
          <cell r="DV5196"/>
        </row>
        <row r="5197">
          <cell r="DV5197"/>
        </row>
        <row r="5198">
          <cell r="DV5198"/>
        </row>
        <row r="5199">
          <cell r="DV5199"/>
        </row>
        <row r="5200">
          <cell r="DV5200"/>
        </row>
        <row r="5201">
          <cell r="DV5201"/>
        </row>
        <row r="5202">
          <cell r="DV5202"/>
        </row>
        <row r="5203">
          <cell r="DV5203"/>
        </row>
        <row r="5204">
          <cell r="DV5204"/>
        </row>
        <row r="5205">
          <cell r="DV5205"/>
        </row>
        <row r="5206">
          <cell r="DV5206"/>
        </row>
        <row r="5207">
          <cell r="DV5207"/>
        </row>
        <row r="5208">
          <cell r="DV5208"/>
        </row>
        <row r="5209">
          <cell r="DV5209"/>
        </row>
        <row r="5210">
          <cell r="DV5210"/>
        </row>
        <row r="5211">
          <cell r="DV5211"/>
        </row>
        <row r="5212">
          <cell r="DV5212"/>
        </row>
        <row r="5213">
          <cell r="DV5213"/>
        </row>
        <row r="5214">
          <cell r="DV5214"/>
        </row>
        <row r="5215">
          <cell r="DV5215"/>
        </row>
        <row r="5216">
          <cell r="DV5216"/>
        </row>
        <row r="5217">
          <cell r="DV5217"/>
        </row>
        <row r="5218">
          <cell r="DV5218"/>
        </row>
        <row r="5219">
          <cell r="DV5219"/>
        </row>
        <row r="5220">
          <cell r="DV5220"/>
        </row>
        <row r="5221">
          <cell r="DV5221"/>
        </row>
        <row r="5222">
          <cell r="DV5222"/>
        </row>
        <row r="5223">
          <cell r="DV5223"/>
        </row>
        <row r="5224">
          <cell r="DV5224"/>
        </row>
        <row r="5225">
          <cell r="DV5225"/>
        </row>
        <row r="5226">
          <cell r="DV5226"/>
        </row>
        <row r="5227">
          <cell r="DV5227"/>
        </row>
        <row r="5228">
          <cell r="DV5228"/>
        </row>
        <row r="5229">
          <cell r="DV5229"/>
        </row>
        <row r="5230">
          <cell r="DV5230"/>
        </row>
        <row r="5231">
          <cell r="DV5231"/>
        </row>
        <row r="5232">
          <cell r="DV5232"/>
        </row>
        <row r="5233">
          <cell r="DV5233"/>
        </row>
        <row r="5234">
          <cell r="DV5234"/>
        </row>
        <row r="5235">
          <cell r="DV5235"/>
        </row>
        <row r="5236">
          <cell r="DV5236"/>
        </row>
        <row r="5237">
          <cell r="DV5237"/>
        </row>
        <row r="5238">
          <cell r="DV5238"/>
        </row>
        <row r="5239">
          <cell r="DV5239"/>
        </row>
        <row r="5240">
          <cell r="DV5240"/>
        </row>
        <row r="5241">
          <cell r="DV5241"/>
        </row>
        <row r="5242">
          <cell r="DV5242"/>
        </row>
        <row r="5243">
          <cell r="DV5243"/>
        </row>
        <row r="5244">
          <cell r="DV5244"/>
        </row>
        <row r="5245">
          <cell r="DV5245"/>
        </row>
        <row r="5246">
          <cell r="DV5246"/>
        </row>
        <row r="5247">
          <cell r="DV5247"/>
        </row>
        <row r="5248">
          <cell r="DV5248"/>
        </row>
        <row r="5249">
          <cell r="DV5249"/>
        </row>
        <row r="5250">
          <cell r="DV5250"/>
        </row>
        <row r="5251">
          <cell r="DV5251"/>
        </row>
        <row r="5252">
          <cell r="DV5252"/>
        </row>
        <row r="5253">
          <cell r="DV5253"/>
        </row>
        <row r="5254">
          <cell r="DV5254"/>
        </row>
        <row r="5255">
          <cell r="DV5255"/>
        </row>
        <row r="5256">
          <cell r="DV5256"/>
        </row>
        <row r="5257">
          <cell r="DV5257"/>
        </row>
        <row r="5258">
          <cell r="DV5258"/>
        </row>
        <row r="5259">
          <cell r="DV5259"/>
        </row>
        <row r="5260">
          <cell r="DV5260"/>
        </row>
        <row r="5261">
          <cell r="DV5261"/>
        </row>
        <row r="5262">
          <cell r="DV5262"/>
        </row>
        <row r="5263">
          <cell r="DV5263"/>
        </row>
        <row r="5264">
          <cell r="DV5264"/>
        </row>
        <row r="5265">
          <cell r="DV5265"/>
        </row>
        <row r="5266">
          <cell r="DV5266"/>
        </row>
        <row r="5267">
          <cell r="DV5267"/>
        </row>
        <row r="5268">
          <cell r="DV5268"/>
        </row>
        <row r="5269">
          <cell r="DV5269"/>
        </row>
        <row r="5270">
          <cell r="DV5270"/>
        </row>
        <row r="5271">
          <cell r="DV5271"/>
        </row>
        <row r="5272">
          <cell r="DV5272"/>
        </row>
        <row r="5273">
          <cell r="DV5273"/>
        </row>
        <row r="5274">
          <cell r="DV5274"/>
        </row>
        <row r="5275">
          <cell r="DV5275"/>
        </row>
        <row r="5276">
          <cell r="DV5276"/>
        </row>
        <row r="5277">
          <cell r="DV5277"/>
        </row>
        <row r="5278">
          <cell r="DV5278"/>
        </row>
        <row r="5279">
          <cell r="DV5279"/>
        </row>
        <row r="5280">
          <cell r="DV5280"/>
        </row>
        <row r="5281">
          <cell r="DV5281"/>
        </row>
        <row r="5282">
          <cell r="DV5282"/>
        </row>
        <row r="5283">
          <cell r="DV5283"/>
        </row>
        <row r="5284">
          <cell r="DV5284"/>
        </row>
        <row r="5285">
          <cell r="DV5285"/>
        </row>
        <row r="5286">
          <cell r="DV5286"/>
        </row>
        <row r="5287">
          <cell r="DV5287"/>
        </row>
        <row r="5288">
          <cell r="DV5288"/>
        </row>
        <row r="5289">
          <cell r="DV5289"/>
        </row>
        <row r="5290">
          <cell r="DV5290"/>
        </row>
        <row r="5291">
          <cell r="DV5291"/>
        </row>
        <row r="5292">
          <cell r="DV5292"/>
        </row>
        <row r="5293">
          <cell r="DV5293"/>
        </row>
        <row r="5294">
          <cell r="DV5294"/>
        </row>
        <row r="5295">
          <cell r="DV5295"/>
        </row>
        <row r="5296">
          <cell r="DV5296"/>
        </row>
        <row r="5297">
          <cell r="DV5297"/>
        </row>
        <row r="5298">
          <cell r="DV5298"/>
        </row>
        <row r="5299">
          <cell r="DV5299"/>
        </row>
        <row r="5300">
          <cell r="DV5300"/>
        </row>
        <row r="5301">
          <cell r="DV5301"/>
        </row>
        <row r="5302">
          <cell r="DV5302"/>
        </row>
        <row r="5303">
          <cell r="DV5303"/>
        </row>
        <row r="5304">
          <cell r="DV5304"/>
        </row>
        <row r="5305">
          <cell r="DV5305"/>
        </row>
        <row r="5306">
          <cell r="DV5306"/>
        </row>
        <row r="5307">
          <cell r="DV5307"/>
        </row>
        <row r="5308">
          <cell r="DV5308"/>
        </row>
        <row r="5309">
          <cell r="DV5309"/>
        </row>
        <row r="5310">
          <cell r="DV5310"/>
        </row>
        <row r="5311">
          <cell r="DV5311"/>
        </row>
        <row r="5312">
          <cell r="DV5312"/>
        </row>
        <row r="5313">
          <cell r="DV5313"/>
        </row>
        <row r="5314">
          <cell r="DV5314"/>
        </row>
        <row r="5315">
          <cell r="DV5315"/>
        </row>
        <row r="5316">
          <cell r="DV5316"/>
        </row>
        <row r="5317">
          <cell r="DV5317"/>
        </row>
        <row r="5318">
          <cell r="DV5318"/>
        </row>
        <row r="5319">
          <cell r="DV5319"/>
        </row>
        <row r="5320">
          <cell r="DV5320"/>
        </row>
        <row r="5321">
          <cell r="DV5321"/>
        </row>
        <row r="5322">
          <cell r="DV5322"/>
        </row>
        <row r="5323">
          <cell r="DV5323"/>
        </row>
        <row r="5324">
          <cell r="DV5324"/>
        </row>
        <row r="5325">
          <cell r="DV5325"/>
        </row>
        <row r="5326">
          <cell r="DV5326"/>
        </row>
        <row r="5327">
          <cell r="DV5327"/>
        </row>
        <row r="5328">
          <cell r="DV5328"/>
        </row>
        <row r="5329">
          <cell r="DV5329"/>
        </row>
        <row r="5330">
          <cell r="DV5330"/>
        </row>
        <row r="5331">
          <cell r="DV5331"/>
        </row>
        <row r="5332">
          <cell r="DV5332"/>
        </row>
        <row r="5333">
          <cell r="DV5333"/>
        </row>
        <row r="5334">
          <cell r="DV5334"/>
        </row>
        <row r="5335">
          <cell r="DV5335"/>
        </row>
        <row r="5336">
          <cell r="DV5336"/>
        </row>
        <row r="5337">
          <cell r="DV5337"/>
        </row>
        <row r="5338">
          <cell r="DV5338"/>
        </row>
        <row r="5339">
          <cell r="DV5339"/>
        </row>
        <row r="5340">
          <cell r="DV5340"/>
        </row>
        <row r="5341">
          <cell r="DV5341"/>
        </row>
        <row r="5342">
          <cell r="DV5342"/>
        </row>
        <row r="5343">
          <cell r="DV5343"/>
        </row>
        <row r="5344">
          <cell r="DV5344"/>
        </row>
        <row r="5345">
          <cell r="DV5345"/>
        </row>
        <row r="5346">
          <cell r="DV5346"/>
        </row>
        <row r="5347">
          <cell r="DV5347"/>
        </row>
        <row r="5348">
          <cell r="DV5348"/>
        </row>
        <row r="5349">
          <cell r="DV5349"/>
        </row>
        <row r="5350">
          <cell r="DV5350"/>
        </row>
        <row r="5351">
          <cell r="DV5351"/>
        </row>
        <row r="5352">
          <cell r="DV5352"/>
        </row>
        <row r="5353">
          <cell r="DV5353"/>
        </row>
        <row r="5354">
          <cell r="DV5354"/>
        </row>
        <row r="5355">
          <cell r="DV5355"/>
        </row>
        <row r="5356">
          <cell r="DV5356"/>
        </row>
        <row r="5357">
          <cell r="DV5357"/>
        </row>
        <row r="5358">
          <cell r="DV5358"/>
        </row>
        <row r="5359">
          <cell r="DV5359"/>
        </row>
        <row r="5360">
          <cell r="DV5360"/>
        </row>
        <row r="5361">
          <cell r="DV5361"/>
        </row>
        <row r="5362">
          <cell r="DV5362"/>
        </row>
        <row r="5363">
          <cell r="DV5363"/>
        </row>
        <row r="5364">
          <cell r="DV5364"/>
        </row>
        <row r="5365">
          <cell r="DV5365"/>
        </row>
        <row r="5366">
          <cell r="DV5366"/>
        </row>
        <row r="5367">
          <cell r="DV5367"/>
        </row>
        <row r="5368">
          <cell r="DV5368"/>
        </row>
        <row r="5369">
          <cell r="DV5369"/>
        </row>
        <row r="5370">
          <cell r="DV5370"/>
        </row>
        <row r="5371">
          <cell r="DV5371"/>
        </row>
        <row r="5372">
          <cell r="DV5372"/>
        </row>
        <row r="5373">
          <cell r="DV5373"/>
        </row>
        <row r="5374">
          <cell r="DV5374"/>
        </row>
        <row r="5375">
          <cell r="DV5375"/>
        </row>
        <row r="5376">
          <cell r="DV5376"/>
        </row>
        <row r="5377">
          <cell r="DV5377"/>
        </row>
        <row r="5378">
          <cell r="DV5378"/>
        </row>
        <row r="5379">
          <cell r="DV5379"/>
        </row>
        <row r="5380">
          <cell r="DV5380"/>
        </row>
        <row r="5381">
          <cell r="DV5381"/>
        </row>
        <row r="5382">
          <cell r="DV5382"/>
        </row>
        <row r="5383">
          <cell r="DV5383"/>
        </row>
        <row r="5384">
          <cell r="DV5384"/>
        </row>
        <row r="5385">
          <cell r="DV5385"/>
        </row>
        <row r="5386">
          <cell r="DV5386"/>
        </row>
        <row r="5387">
          <cell r="DV5387"/>
        </row>
        <row r="5388">
          <cell r="DV5388"/>
        </row>
        <row r="5389">
          <cell r="DV5389"/>
        </row>
        <row r="5390">
          <cell r="DV5390"/>
        </row>
        <row r="5391">
          <cell r="DV5391"/>
        </row>
        <row r="5392">
          <cell r="DV5392"/>
        </row>
        <row r="5393">
          <cell r="DV5393"/>
        </row>
        <row r="5394">
          <cell r="DV5394"/>
        </row>
        <row r="5395">
          <cell r="DV5395"/>
        </row>
        <row r="5396">
          <cell r="DV5396"/>
        </row>
        <row r="5397">
          <cell r="DV5397"/>
        </row>
        <row r="5398">
          <cell r="DV5398"/>
        </row>
        <row r="5399">
          <cell r="DV5399"/>
        </row>
        <row r="5400">
          <cell r="DV5400"/>
        </row>
        <row r="5401">
          <cell r="DV5401"/>
        </row>
        <row r="5402">
          <cell r="DV5402"/>
        </row>
        <row r="5403">
          <cell r="DV5403"/>
        </row>
        <row r="5404">
          <cell r="DV5404"/>
        </row>
        <row r="5405">
          <cell r="DV5405"/>
        </row>
        <row r="5406">
          <cell r="DV5406"/>
        </row>
        <row r="5407">
          <cell r="DV5407"/>
        </row>
        <row r="5408">
          <cell r="DV5408"/>
        </row>
        <row r="5409">
          <cell r="DV5409"/>
        </row>
        <row r="5410">
          <cell r="DV5410"/>
        </row>
        <row r="5411">
          <cell r="DV5411"/>
        </row>
        <row r="5412">
          <cell r="DV5412"/>
        </row>
        <row r="5413">
          <cell r="DV5413"/>
        </row>
        <row r="5414">
          <cell r="DV5414"/>
        </row>
        <row r="5415">
          <cell r="DV5415"/>
        </row>
        <row r="5416">
          <cell r="DV5416"/>
        </row>
        <row r="5417">
          <cell r="DV5417"/>
        </row>
        <row r="5418">
          <cell r="DV5418"/>
        </row>
        <row r="5419">
          <cell r="DV5419"/>
        </row>
        <row r="5420">
          <cell r="DV5420"/>
        </row>
        <row r="5421">
          <cell r="DV5421"/>
        </row>
        <row r="5422">
          <cell r="DV5422"/>
        </row>
        <row r="5423">
          <cell r="DV5423"/>
        </row>
        <row r="5424">
          <cell r="DV5424"/>
        </row>
        <row r="5425">
          <cell r="DV5425"/>
        </row>
        <row r="5426">
          <cell r="DV5426"/>
        </row>
        <row r="5427">
          <cell r="DV5427"/>
        </row>
        <row r="5428">
          <cell r="DV5428"/>
        </row>
        <row r="5429">
          <cell r="DV5429"/>
        </row>
        <row r="5430">
          <cell r="DV5430"/>
        </row>
        <row r="5431">
          <cell r="DV5431"/>
        </row>
        <row r="5432">
          <cell r="DV5432"/>
        </row>
        <row r="5433">
          <cell r="DV5433"/>
        </row>
        <row r="5434">
          <cell r="DV5434"/>
        </row>
        <row r="5435">
          <cell r="DV5435"/>
        </row>
        <row r="5436">
          <cell r="DV5436"/>
        </row>
        <row r="5437">
          <cell r="DV5437"/>
        </row>
        <row r="5438">
          <cell r="DV5438"/>
        </row>
        <row r="5439">
          <cell r="DV5439"/>
        </row>
        <row r="5440">
          <cell r="DV5440"/>
        </row>
        <row r="5441">
          <cell r="DV5441"/>
        </row>
        <row r="5442">
          <cell r="DV5442"/>
        </row>
        <row r="5443">
          <cell r="DV5443"/>
        </row>
        <row r="5444">
          <cell r="DV5444"/>
        </row>
        <row r="5445">
          <cell r="DV5445"/>
        </row>
        <row r="5446">
          <cell r="DV5446"/>
        </row>
        <row r="5447">
          <cell r="DV5447"/>
        </row>
        <row r="5448">
          <cell r="DV5448"/>
        </row>
        <row r="5449">
          <cell r="DV5449"/>
        </row>
        <row r="5450">
          <cell r="DV5450"/>
        </row>
        <row r="5451">
          <cell r="DV5451"/>
        </row>
        <row r="5452">
          <cell r="DV5452"/>
        </row>
        <row r="5453">
          <cell r="DV5453"/>
        </row>
        <row r="5454">
          <cell r="DV5454"/>
        </row>
        <row r="5455">
          <cell r="DV5455"/>
        </row>
        <row r="5456">
          <cell r="DV5456"/>
        </row>
        <row r="5457">
          <cell r="DV5457"/>
        </row>
        <row r="5458">
          <cell r="DV5458"/>
        </row>
        <row r="5459">
          <cell r="DV5459"/>
        </row>
        <row r="5460">
          <cell r="DV5460"/>
        </row>
        <row r="5461">
          <cell r="DV5461"/>
        </row>
        <row r="5462">
          <cell r="DV5462"/>
        </row>
        <row r="5463">
          <cell r="DV5463"/>
        </row>
        <row r="5464">
          <cell r="DV5464"/>
        </row>
        <row r="5465">
          <cell r="DV5465"/>
        </row>
        <row r="5466">
          <cell r="DV5466"/>
        </row>
        <row r="5467">
          <cell r="DV5467"/>
        </row>
        <row r="5468">
          <cell r="DV5468"/>
        </row>
        <row r="5469">
          <cell r="DV5469"/>
        </row>
        <row r="5470">
          <cell r="DV5470"/>
        </row>
        <row r="5471">
          <cell r="DV5471"/>
        </row>
        <row r="5472">
          <cell r="DV5472"/>
        </row>
        <row r="5473">
          <cell r="DV5473"/>
        </row>
        <row r="5474">
          <cell r="DV5474"/>
        </row>
        <row r="5475">
          <cell r="DV5475"/>
        </row>
        <row r="5476">
          <cell r="DV5476"/>
        </row>
        <row r="5477">
          <cell r="DV5477"/>
        </row>
        <row r="5478">
          <cell r="DV5478"/>
        </row>
        <row r="5479">
          <cell r="DV5479"/>
        </row>
        <row r="5480">
          <cell r="DV5480"/>
        </row>
        <row r="5481">
          <cell r="DV5481"/>
        </row>
        <row r="5482">
          <cell r="DV5482"/>
        </row>
        <row r="5483">
          <cell r="DV5483"/>
        </row>
        <row r="5484">
          <cell r="DV5484"/>
        </row>
        <row r="5485">
          <cell r="DV5485"/>
        </row>
        <row r="5486">
          <cell r="DV5486"/>
        </row>
        <row r="5487">
          <cell r="DV5487"/>
        </row>
        <row r="5488">
          <cell r="DV5488"/>
        </row>
        <row r="5489">
          <cell r="DV5489"/>
        </row>
        <row r="5490">
          <cell r="DV5490"/>
        </row>
        <row r="5491">
          <cell r="DV5491"/>
        </row>
        <row r="5492">
          <cell r="DV5492"/>
        </row>
        <row r="5493">
          <cell r="DV5493"/>
        </row>
        <row r="5494">
          <cell r="DV5494"/>
        </row>
        <row r="5495">
          <cell r="DV5495"/>
        </row>
        <row r="5496">
          <cell r="DV5496"/>
        </row>
        <row r="5497">
          <cell r="DV5497"/>
        </row>
        <row r="5498">
          <cell r="DV5498"/>
        </row>
        <row r="5499">
          <cell r="DV5499"/>
        </row>
        <row r="5500">
          <cell r="DV5500"/>
        </row>
        <row r="5501">
          <cell r="DV5501"/>
        </row>
        <row r="5502">
          <cell r="DV5502"/>
        </row>
        <row r="5503">
          <cell r="DV5503"/>
        </row>
        <row r="5504">
          <cell r="DV5504"/>
        </row>
        <row r="5505">
          <cell r="DV5505"/>
        </row>
        <row r="5506">
          <cell r="DV5506"/>
        </row>
        <row r="5507">
          <cell r="DV5507"/>
        </row>
        <row r="5508">
          <cell r="DV5508"/>
        </row>
        <row r="5509">
          <cell r="DV5509"/>
        </row>
        <row r="5510">
          <cell r="DV5510"/>
        </row>
        <row r="5511">
          <cell r="DV5511"/>
        </row>
        <row r="5512">
          <cell r="DV5512"/>
        </row>
        <row r="5513">
          <cell r="DV5513"/>
        </row>
        <row r="5514">
          <cell r="DV5514"/>
        </row>
        <row r="5515">
          <cell r="DV5515"/>
        </row>
        <row r="5516">
          <cell r="DV5516"/>
        </row>
        <row r="5517">
          <cell r="DV5517"/>
        </row>
        <row r="5518">
          <cell r="DV5518"/>
        </row>
        <row r="5519">
          <cell r="DV5519"/>
        </row>
        <row r="5520">
          <cell r="DV5520"/>
        </row>
        <row r="5521">
          <cell r="DV5521"/>
        </row>
        <row r="5522">
          <cell r="DV5522"/>
        </row>
        <row r="5523">
          <cell r="DV5523"/>
        </row>
        <row r="5524">
          <cell r="DV5524"/>
        </row>
        <row r="5525">
          <cell r="DV5525"/>
        </row>
        <row r="5526">
          <cell r="DV5526"/>
        </row>
        <row r="5527">
          <cell r="DV5527"/>
        </row>
        <row r="5528">
          <cell r="DV5528"/>
        </row>
        <row r="5529">
          <cell r="DV5529"/>
        </row>
        <row r="5530">
          <cell r="DV5530"/>
        </row>
        <row r="5531">
          <cell r="DV5531"/>
        </row>
        <row r="5532">
          <cell r="DV5532"/>
        </row>
        <row r="5533">
          <cell r="DV5533"/>
        </row>
        <row r="5534">
          <cell r="DV5534"/>
        </row>
        <row r="5535">
          <cell r="DV5535"/>
        </row>
        <row r="5536">
          <cell r="DV5536"/>
        </row>
        <row r="5537">
          <cell r="DV5537"/>
        </row>
        <row r="5538">
          <cell r="DV5538"/>
        </row>
        <row r="5539">
          <cell r="DV5539"/>
        </row>
        <row r="5540">
          <cell r="DV5540"/>
        </row>
        <row r="5541">
          <cell r="DV5541"/>
        </row>
        <row r="5542">
          <cell r="DV5542"/>
        </row>
        <row r="5543">
          <cell r="DV5543"/>
        </row>
        <row r="5544">
          <cell r="DV5544"/>
        </row>
        <row r="5545">
          <cell r="DV5545"/>
        </row>
        <row r="5546">
          <cell r="DV5546"/>
        </row>
        <row r="5547">
          <cell r="DV5547"/>
        </row>
        <row r="5548">
          <cell r="DV5548"/>
        </row>
        <row r="5549">
          <cell r="DV5549"/>
        </row>
        <row r="5550">
          <cell r="DV5550"/>
        </row>
        <row r="5551">
          <cell r="DV5551"/>
        </row>
        <row r="5552">
          <cell r="DV5552"/>
        </row>
        <row r="5553">
          <cell r="DV5553"/>
        </row>
        <row r="5554">
          <cell r="DV5554"/>
        </row>
        <row r="5555">
          <cell r="DV5555"/>
        </row>
        <row r="5556">
          <cell r="DV5556"/>
        </row>
        <row r="5557">
          <cell r="DV5557"/>
        </row>
        <row r="5558">
          <cell r="DV5558"/>
        </row>
        <row r="5559">
          <cell r="DV5559"/>
        </row>
        <row r="5560">
          <cell r="DV5560"/>
        </row>
        <row r="5561">
          <cell r="DV5561"/>
        </row>
        <row r="5562">
          <cell r="DV5562"/>
        </row>
        <row r="5563">
          <cell r="DV5563"/>
        </row>
        <row r="5564">
          <cell r="DV5564"/>
        </row>
        <row r="5565">
          <cell r="DV5565"/>
        </row>
        <row r="5566">
          <cell r="DV5566"/>
        </row>
        <row r="5567">
          <cell r="DV5567"/>
        </row>
        <row r="5568">
          <cell r="DV5568"/>
        </row>
        <row r="5569">
          <cell r="DV5569"/>
        </row>
        <row r="5570">
          <cell r="DV5570"/>
        </row>
        <row r="5571">
          <cell r="DV5571"/>
        </row>
        <row r="5572">
          <cell r="DV5572"/>
        </row>
        <row r="5573">
          <cell r="DV5573"/>
        </row>
        <row r="5574">
          <cell r="DV5574"/>
        </row>
        <row r="5575">
          <cell r="DV5575"/>
        </row>
        <row r="5576">
          <cell r="DV5576"/>
        </row>
        <row r="5577">
          <cell r="DV5577"/>
        </row>
        <row r="5578">
          <cell r="DV5578"/>
        </row>
        <row r="5579">
          <cell r="DV5579"/>
        </row>
        <row r="5580">
          <cell r="DV5580"/>
        </row>
        <row r="5581">
          <cell r="DV5581"/>
        </row>
        <row r="5582">
          <cell r="DV5582"/>
        </row>
        <row r="5583">
          <cell r="DV5583"/>
        </row>
        <row r="5584">
          <cell r="DV5584"/>
        </row>
        <row r="5585">
          <cell r="DV5585"/>
        </row>
        <row r="5586">
          <cell r="DV5586"/>
        </row>
        <row r="5587">
          <cell r="DV5587"/>
        </row>
        <row r="5588">
          <cell r="DV5588"/>
        </row>
        <row r="5589">
          <cell r="DV5589"/>
        </row>
        <row r="5590">
          <cell r="DV5590"/>
        </row>
        <row r="5591">
          <cell r="DV5591"/>
        </row>
        <row r="5592">
          <cell r="DV5592"/>
        </row>
        <row r="5593">
          <cell r="DV5593"/>
        </row>
        <row r="5594">
          <cell r="DV5594"/>
        </row>
        <row r="5595">
          <cell r="DV5595"/>
        </row>
        <row r="5596">
          <cell r="DV5596"/>
        </row>
        <row r="5597">
          <cell r="DV5597"/>
        </row>
        <row r="5598">
          <cell r="DV5598"/>
        </row>
        <row r="5599">
          <cell r="DV5599"/>
        </row>
        <row r="5600">
          <cell r="DV5600"/>
        </row>
        <row r="5601">
          <cell r="DV5601"/>
        </row>
        <row r="5602">
          <cell r="DV5602"/>
        </row>
        <row r="5603">
          <cell r="DV5603"/>
        </row>
        <row r="5604">
          <cell r="DV5604"/>
        </row>
        <row r="5605">
          <cell r="DV5605"/>
        </row>
        <row r="5606">
          <cell r="DV5606"/>
        </row>
        <row r="5607">
          <cell r="DV5607"/>
        </row>
        <row r="5608">
          <cell r="DV5608"/>
        </row>
        <row r="5609">
          <cell r="DV5609"/>
        </row>
        <row r="5610">
          <cell r="DV5610"/>
        </row>
        <row r="5611">
          <cell r="DV5611"/>
        </row>
        <row r="5612">
          <cell r="DV5612"/>
        </row>
        <row r="5613">
          <cell r="DV5613"/>
        </row>
        <row r="5614">
          <cell r="DV5614"/>
        </row>
        <row r="5615">
          <cell r="DV5615"/>
        </row>
        <row r="5616">
          <cell r="DV5616"/>
        </row>
        <row r="5617">
          <cell r="DV5617"/>
        </row>
        <row r="5618">
          <cell r="DV5618"/>
        </row>
        <row r="5619">
          <cell r="DV5619"/>
        </row>
        <row r="5620">
          <cell r="DV5620"/>
        </row>
        <row r="5621">
          <cell r="DV5621"/>
        </row>
        <row r="5622">
          <cell r="DV5622"/>
        </row>
        <row r="5623">
          <cell r="DV5623"/>
        </row>
        <row r="5624">
          <cell r="DV5624"/>
        </row>
        <row r="5625">
          <cell r="DV5625"/>
        </row>
        <row r="5626">
          <cell r="DV5626"/>
        </row>
        <row r="5627">
          <cell r="DV5627"/>
        </row>
        <row r="5628">
          <cell r="DV5628"/>
        </row>
        <row r="5629">
          <cell r="DV5629"/>
        </row>
        <row r="5630">
          <cell r="DV5630"/>
        </row>
        <row r="5631">
          <cell r="DV5631"/>
        </row>
        <row r="5632">
          <cell r="DV5632"/>
        </row>
        <row r="5633">
          <cell r="DV5633"/>
        </row>
        <row r="5634">
          <cell r="DV5634"/>
        </row>
        <row r="5635">
          <cell r="DV5635"/>
        </row>
        <row r="5636">
          <cell r="DV5636"/>
        </row>
        <row r="5637">
          <cell r="DV5637"/>
        </row>
        <row r="5638">
          <cell r="DV5638"/>
        </row>
        <row r="5639">
          <cell r="DV5639"/>
        </row>
        <row r="5640">
          <cell r="DV5640"/>
        </row>
        <row r="5641">
          <cell r="DV5641"/>
        </row>
        <row r="5642">
          <cell r="DV5642"/>
        </row>
        <row r="5643">
          <cell r="DV5643"/>
        </row>
        <row r="5644">
          <cell r="DV5644"/>
        </row>
        <row r="5645">
          <cell r="DV5645"/>
        </row>
        <row r="5646">
          <cell r="DV5646"/>
        </row>
        <row r="5647">
          <cell r="DV5647"/>
        </row>
        <row r="5648">
          <cell r="DV5648"/>
        </row>
        <row r="5649">
          <cell r="DV5649"/>
        </row>
        <row r="5650">
          <cell r="DV5650"/>
        </row>
        <row r="5651">
          <cell r="DV5651"/>
        </row>
        <row r="5652">
          <cell r="DV5652"/>
        </row>
        <row r="5653">
          <cell r="DV5653"/>
        </row>
        <row r="5654">
          <cell r="DV5654"/>
        </row>
        <row r="5655">
          <cell r="DV5655"/>
        </row>
        <row r="5656">
          <cell r="DV5656"/>
        </row>
        <row r="5657">
          <cell r="DV5657"/>
        </row>
        <row r="5658">
          <cell r="DV5658"/>
        </row>
        <row r="5659">
          <cell r="DV5659"/>
        </row>
        <row r="5660">
          <cell r="DV5660"/>
        </row>
        <row r="5661">
          <cell r="DV5661"/>
        </row>
        <row r="5662">
          <cell r="DV5662"/>
        </row>
        <row r="5663">
          <cell r="DV5663"/>
        </row>
        <row r="5664">
          <cell r="DV5664"/>
        </row>
        <row r="5665">
          <cell r="DV5665"/>
        </row>
        <row r="5666">
          <cell r="DV5666"/>
        </row>
        <row r="5667">
          <cell r="DV5667"/>
        </row>
        <row r="5668">
          <cell r="DV5668"/>
        </row>
        <row r="5669">
          <cell r="DV5669"/>
        </row>
        <row r="5670">
          <cell r="DV5670"/>
        </row>
        <row r="5671">
          <cell r="DV5671"/>
        </row>
        <row r="5672">
          <cell r="DV5672"/>
        </row>
        <row r="5673">
          <cell r="DV5673"/>
        </row>
        <row r="5674">
          <cell r="DV5674"/>
        </row>
        <row r="5675">
          <cell r="DV5675"/>
        </row>
        <row r="5676">
          <cell r="DV5676"/>
        </row>
        <row r="5677">
          <cell r="DV5677"/>
        </row>
        <row r="5678">
          <cell r="DV5678"/>
        </row>
        <row r="5679">
          <cell r="DV5679"/>
        </row>
        <row r="5680">
          <cell r="DV5680"/>
        </row>
        <row r="5681">
          <cell r="DV5681"/>
        </row>
        <row r="5682">
          <cell r="DV5682"/>
        </row>
        <row r="5683">
          <cell r="DV5683"/>
        </row>
        <row r="5684">
          <cell r="DV5684"/>
        </row>
        <row r="5685">
          <cell r="DV5685"/>
        </row>
        <row r="5686">
          <cell r="DV5686"/>
        </row>
        <row r="5687">
          <cell r="DV5687"/>
        </row>
        <row r="5688">
          <cell r="DV5688"/>
        </row>
        <row r="5689">
          <cell r="DV5689"/>
        </row>
        <row r="5690">
          <cell r="DV5690"/>
        </row>
        <row r="5691">
          <cell r="DV5691"/>
        </row>
        <row r="5692">
          <cell r="DV5692"/>
        </row>
        <row r="5693">
          <cell r="DV5693"/>
        </row>
        <row r="5694">
          <cell r="DV5694"/>
        </row>
        <row r="5695">
          <cell r="DV5695"/>
        </row>
        <row r="5696">
          <cell r="DV5696"/>
        </row>
        <row r="5697">
          <cell r="DV5697"/>
        </row>
        <row r="5698">
          <cell r="DV5698"/>
        </row>
        <row r="5699">
          <cell r="DV5699"/>
        </row>
        <row r="5700">
          <cell r="DV5700"/>
        </row>
        <row r="5701">
          <cell r="DV5701"/>
        </row>
        <row r="5702">
          <cell r="DV5702"/>
        </row>
        <row r="5703">
          <cell r="DV5703"/>
        </row>
        <row r="5704">
          <cell r="DV5704"/>
        </row>
        <row r="5705">
          <cell r="DV5705"/>
        </row>
        <row r="5706">
          <cell r="DV5706"/>
        </row>
        <row r="5707">
          <cell r="DV5707"/>
        </row>
        <row r="5708">
          <cell r="DV5708"/>
        </row>
        <row r="5709">
          <cell r="DV5709"/>
        </row>
        <row r="5710">
          <cell r="DV5710"/>
        </row>
        <row r="5711">
          <cell r="DV5711"/>
        </row>
        <row r="5712">
          <cell r="DV5712"/>
        </row>
        <row r="5713">
          <cell r="DV5713"/>
        </row>
        <row r="5714">
          <cell r="DV5714"/>
        </row>
        <row r="5715">
          <cell r="DV5715"/>
        </row>
        <row r="5716">
          <cell r="DV5716"/>
        </row>
        <row r="5717">
          <cell r="DV5717"/>
        </row>
        <row r="5718">
          <cell r="DV5718"/>
        </row>
        <row r="5719">
          <cell r="DV5719"/>
        </row>
        <row r="5720">
          <cell r="DV5720"/>
        </row>
        <row r="5721">
          <cell r="DV5721"/>
        </row>
        <row r="5722">
          <cell r="DV5722"/>
        </row>
        <row r="5723">
          <cell r="DV5723"/>
        </row>
        <row r="5724">
          <cell r="DV5724"/>
        </row>
        <row r="5725">
          <cell r="DV5725"/>
        </row>
        <row r="5726">
          <cell r="DV5726"/>
        </row>
        <row r="5727">
          <cell r="DV5727"/>
        </row>
        <row r="5728">
          <cell r="DV5728"/>
        </row>
        <row r="5729">
          <cell r="DV5729"/>
        </row>
        <row r="5730">
          <cell r="DV5730"/>
        </row>
        <row r="5731">
          <cell r="DV5731"/>
        </row>
        <row r="5732">
          <cell r="DV5732"/>
        </row>
        <row r="5733">
          <cell r="DV5733"/>
        </row>
        <row r="5734">
          <cell r="DV5734"/>
        </row>
        <row r="5735">
          <cell r="DV5735"/>
        </row>
        <row r="5736">
          <cell r="DV5736"/>
        </row>
        <row r="5737">
          <cell r="DV5737"/>
        </row>
        <row r="5738">
          <cell r="DV5738"/>
        </row>
        <row r="5739">
          <cell r="DV5739"/>
        </row>
        <row r="5740">
          <cell r="DV5740"/>
        </row>
        <row r="5741">
          <cell r="DV5741"/>
        </row>
        <row r="5742">
          <cell r="DV5742"/>
        </row>
        <row r="5743">
          <cell r="DV5743"/>
        </row>
        <row r="5744">
          <cell r="DV5744"/>
        </row>
        <row r="5745">
          <cell r="DV5745"/>
        </row>
        <row r="5746">
          <cell r="DV5746"/>
        </row>
        <row r="5747">
          <cell r="DV5747"/>
        </row>
        <row r="5748">
          <cell r="DV5748"/>
        </row>
        <row r="5749">
          <cell r="DV5749"/>
        </row>
        <row r="5750">
          <cell r="DV5750"/>
        </row>
        <row r="5751">
          <cell r="DV5751"/>
        </row>
        <row r="5752">
          <cell r="DV5752"/>
        </row>
        <row r="5753">
          <cell r="DV5753"/>
        </row>
        <row r="5754">
          <cell r="DV5754"/>
        </row>
        <row r="5755">
          <cell r="DV5755"/>
        </row>
        <row r="5756">
          <cell r="DV5756"/>
        </row>
        <row r="5757">
          <cell r="DV5757"/>
        </row>
        <row r="5758">
          <cell r="DV5758"/>
        </row>
        <row r="5759">
          <cell r="DV5759"/>
        </row>
        <row r="5760">
          <cell r="DV5760"/>
        </row>
        <row r="5761">
          <cell r="DV5761"/>
        </row>
        <row r="5762">
          <cell r="DV5762"/>
        </row>
        <row r="5763">
          <cell r="DV5763"/>
        </row>
        <row r="5764">
          <cell r="DV5764"/>
        </row>
        <row r="5765">
          <cell r="DV5765"/>
        </row>
        <row r="5766">
          <cell r="DV5766"/>
        </row>
        <row r="5767">
          <cell r="DV5767"/>
        </row>
        <row r="5768">
          <cell r="DV5768"/>
        </row>
        <row r="5769">
          <cell r="DV5769"/>
        </row>
        <row r="5770">
          <cell r="DV5770"/>
        </row>
        <row r="5771">
          <cell r="DV5771"/>
        </row>
        <row r="5772">
          <cell r="DV5772"/>
        </row>
        <row r="5773">
          <cell r="DV5773"/>
        </row>
        <row r="5774">
          <cell r="DV5774"/>
        </row>
        <row r="5775">
          <cell r="DV5775"/>
        </row>
        <row r="5776">
          <cell r="DV5776"/>
        </row>
        <row r="5777">
          <cell r="DV5777"/>
        </row>
        <row r="5778">
          <cell r="DV5778"/>
        </row>
        <row r="5779">
          <cell r="DV5779"/>
        </row>
        <row r="5780">
          <cell r="DV5780"/>
        </row>
        <row r="5781">
          <cell r="DV5781"/>
        </row>
        <row r="5782">
          <cell r="DV5782"/>
        </row>
        <row r="5783">
          <cell r="DV5783"/>
        </row>
        <row r="5784">
          <cell r="DV5784"/>
        </row>
        <row r="5785">
          <cell r="DV5785"/>
        </row>
        <row r="5786">
          <cell r="DV5786"/>
        </row>
        <row r="5787">
          <cell r="DV5787"/>
        </row>
        <row r="5788">
          <cell r="DV5788"/>
        </row>
        <row r="5789">
          <cell r="DV5789"/>
        </row>
        <row r="5790">
          <cell r="DV5790"/>
        </row>
        <row r="5791">
          <cell r="DV5791"/>
        </row>
        <row r="5792">
          <cell r="DV5792"/>
        </row>
        <row r="5793">
          <cell r="DV5793"/>
        </row>
        <row r="5794">
          <cell r="DV5794"/>
        </row>
        <row r="5795">
          <cell r="DV5795"/>
        </row>
        <row r="5796">
          <cell r="DV5796"/>
        </row>
        <row r="5797">
          <cell r="DV5797"/>
        </row>
        <row r="5798">
          <cell r="DV5798"/>
        </row>
        <row r="5799">
          <cell r="DV5799"/>
        </row>
        <row r="5800">
          <cell r="DV5800"/>
        </row>
        <row r="5801">
          <cell r="DV5801"/>
        </row>
        <row r="5802">
          <cell r="DV5802"/>
        </row>
        <row r="5803">
          <cell r="DV5803"/>
        </row>
        <row r="5804">
          <cell r="DV5804"/>
        </row>
        <row r="5805">
          <cell r="DV5805"/>
        </row>
        <row r="5806">
          <cell r="DV5806"/>
        </row>
        <row r="5807">
          <cell r="DV5807"/>
        </row>
        <row r="5808">
          <cell r="DV5808"/>
        </row>
        <row r="5809">
          <cell r="DV5809"/>
        </row>
      </sheetData>
      <sheetData sheetId="14"/>
      <sheetData sheetId="15"/>
      <sheetData sheetId="1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filiados_BALEARES_Actividades_"/>
      <sheetName val="Afiliados_CCAA"/>
    </sheetNames>
    <sheetDataSet>
      <sheetData sheetId="0" refreshError="1">
        <row r="8">
          <cell r="D8">
            <v>4974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360</v>
          </cell>
        </row>
        <row r="15">
          <cell r="G15">
            <v>5</v>
          </cell>
        </row>
        <row r="16">
          <cell r="G16">
            <v>3958</v>
          </cell>
        </row>
        <row r="17">
          <cell r="G17">
            <v>837</v>
          </cell>
        </row>
        <row r="18">
          <cell r="G18">
            <v>0</v>
          </cell>
        </row>
        <row r="19">
          <cell r="G19">
            <v>253</v>
          </cell>
        </row>
        <row r="20">
          <cell r="G20">
            <v>195</v>
          </cell>
        </row>
        <row r="21">
          <cell r="G21">
            <v>867</v>
          </cell>
        </row>
        <row r="22">
          <cell r="G22">
            <v>945</v>
          </cell>
        </row>
        <row r="23">
          <cell r="G23">
            <v>76</v>
          </cell>
        </row>
        <row r="24">
          <cell r="G24">
            <v>735</v>
          </cell>
        </row>
        <row r="25">
          <cell r="G25">
            <v>0</v>
          </cell>
        </row>
        <row r="26">
          <cell r="G26">
            <v>217</v>
          </cell>
        </row>
        <row r="27">
          <cell r="G27">
            <v>135</v>
          </cell>
        </row>
        <row r="28">
          <cell r="G28">
            <v>92</v>
          </cell>
        </row>
        <row r="29">
          <cell r="G29">
            <v>1159</v>
          </cell>
        </row>
        <row r="30">
          <cell r="G30">
            <v>153</v>
          </cell>
        </row>
        <row r="31">
          <cell r="G31">
            <v>2264</v>
          </cell>
        </row>
        <row r="32">
          <cell r="G32">
            <v>68</v>
          </cell>
        </row>
        <row r="33">
          <cell r="G33">
            <v>58</v>
          </cell>
        </row>
        <row r="34">
          <cell r="G34">
            <v>308</v>
          </cell>
        </row>
        <row r="35">
          <cell r="G35">
            <v>12</v>
          </cell>
        </row>
        <row r="36">
          <cell r="G36">
            <v>1006</v>
          </cell>
        </row>
        <row r="37">
          <cell r="G37">
            <v>1023</v>
          </cell>
        </row>
        <row r="38">
          <cell r="G38">
            <v>553</v>
          </cell>
        </row>
        <row r="39">
          <cell r="G39">
            <v>3343</v>
          </cell>
        </row>
        <row r="40">
          <cell r="G40">
            <v>846</v>
          </cell>
        </row>
        <row r="41">
          <cell r="G41">
            <v>1533</v>
          </cell>
        </row>
        <row r="42">
          <cell r="G42">
            <v>204</v>
          </cell>
        </row>
        <row r="43">
          <cell r="G43">
            <v>3641</v>
          </cell>
        </row>
        <row r="44">
          <cell r="G44">
            <v>0</v>
          </cell>
        </row>
        <row r="45">
          <cell r="G45">
            <v>23939</v>
          </cell>
        </row>
        <row r="46">
          <cell r="G46">
            <v>1177</v>
          </cell>
        </row>
        <row r="47">
          <cell r="G47">
            <v>19081</v>
          </cell>
        </row>
        <row r="48">
          <cell r="G48">
            <v>6492</v>
          </cell>
        </row>
        <row r="49">
          <cell r="G49">
            <v>17014</v>
          </cell>
        </row>
        <row r="50">
          <cell r="G50">
            <v>41972</v>
          </cell>
        </row>
        <row r="51">
          <cell r="G51">
            <v>10590</v>
          </cell>
        </row>
        <row r="52">
          <cell r="G52">
            <v>73</v>
          </cell>
        </row>
        <row r="53">
          <cell r="G53">
            <v>3435</v>
          </cell>
        </row>
        <row r="54">
          <cell r="G54">
            <v>7632</v>
          </cell>
        </row>
        <row r="55">
          <cell r="G55">
            <v>1478</v>
          </cell>
        </row>
        <row r="56">
          <cell r="G56">
            <v>69254</v>
          </cell>
        </row>
        <row r="57">
          <cell r="G57">
            <v>48590</v>
          </cell>
        </row>
        <row r="58">
          <cell r="G58">
            <v>599</v>
          </cell>
        </row>
        <row r="59">
          <cell r="G59">
            <v>585</v>
          </cell>
        </row>
        <row r="60">
          <cell r="G60">
            <v>612</v>
          </cell>
        </row>
        <row r="61">
          <cell r="G61">
            <v>1322</v>
          </cell>
        </row>
        <row r="62">
          <cell r="G62">
            <v>3562</v>
          </cell>
        </row>
        <row r="63">
          <cell r="G63">
            <v>784</v>
          </cell>
        </row>
        <row r="64">
          <cell r="G64">
            <v>3785</v>
          </cell>
        </row>
        <row r="65">
          <cell r="G65">
            <v>474</v>
          </cell>
        </row>
        <row r="66">
          <cell r="G66">
            <v>842</v>
          </cell>
        </row>
        <row r="67">
          <cell r="G67">
            <v>3853</v>
          </cell>
        </row>
        <row r="68">
          <cell r="G68">
            <v>6177</v>
          </cell>
        </row>
        <row r="69">
          <cell r="G69">
            <v>2256</v>
          </cell>
        </row>
        <row r="70">
          <cell r="G70">
            <v>2499</v>
          </cell>
        </row>
        <row r="71">
          <cell r="G71">
            <v>586</v>
          </cell>
        </row>
        <row r="72">
          <cell r="G72">
            <v>1246</v>
          </cell>
        </row>
        <row r="73">
          <cell r="G73">
            <v>1777</v>
          </cell>
        </row>
        <row r="74">
          <cell r="G74">
            <v>588</v>
          </cell>
        </row>
        <row r="75">
          <cell r="G75">
            <v>5102</v>
          </cell>
        </row>
        <row r="76">
          <cell r="G76">
            <v>888</v>
          </cell>
        </row>
        <row r="77">
          <cell r="G77">
            <v>6071</v>
          </cell>
        </row>
        <row r="78">
          <cell r="G78">
            <v>3710</v>
          </cell>
        </row>
        <row r="79">
          <cell r="G79">
            <v>13576</v>
          </cell>
        </row>
        <row r="80">
          <cell r="G80">
            <v>5415</v>
          </cell>
        </row>
        <row r="81">
          <cell r="G81">
            <v>22913</v>
          </cell>
        </row>
        <row r="82">
          <cell r="G82">
            <v>22825</v>
          </cell>
        </row>
        <row r="83">
          <cell r="G83">
            <v>31395</v>
          </cell>
        </row>
        <row r="84">
          <cell r="G84">
            <v>4030</v>
          </cell>
        </row>
        <row r="85">
          <cell r="G85">
            <v>5969</v>
          </cell>
        </row>
        <row r="86">
          <cell r="G86">
            <v>1291</v>
          </cell>
        </row>
        <row r="87">
          <cell r="G87">
            <v>347</v>
          </cell>
        </row>
        <row r="88">
          <cell r="G88">
            <v>954</v>
          </cell>
        </row>
        <row r="89">
          <cell r="G89">
            <v>7379</v>
          </cell>
        </row>
        <row r="90">
          <cell r="G90">
            <v>3200</v>
          </cell>
        </row>
        <row r="91">
          <cell r="G91">
            <v>716</v>
          </cell>
        </row>
        <row r="92">
          <cell r="G92">
            <v>5766</v>
          </cell>
        </row>
        <row r="93">
          <cell r="G93">
            <v>941</v>
          </cell>
        </row>
        <row r="94">
          <cell r="G94">
            <v>0</v>
          </cell>
        </row>
        <row r="95">
          <cell r="G95">
            <v>27</v>
          </cell>
        </row>
        <row r="96">
          <cell r="D96">
            <v>564221</v>
          </cell>
          <cell r="G96">
            <v>450875</v>
          </cell>
          <cell r="S96">
            <v>99077</v>
          </cell>
          <cell r="V96">
            <v>2557</v>
          </cell>
        </row>
      </sheetData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570224</v>
          </cell>
          <cell r="S96">
            <v>98886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  <sheetName val="Afiliados_BALEARES_Actividades_"/>
    </sheetNames>
    <sheetDataSet>
      <sheetData sheetId="0" refreshError="1">
        <row r="8">
          <cell r="D8">
            <v>5117</v>
          </cell>
          <cell r="G8">
            <v>597</v>
          </cell>
        </row>
        <row r="9">
          <cell r="G9">
            <v>565</v>
          </cell>
        </row>
        <row r="10">
          <cell r="G10">
            <v>95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371</v>
          </cell>
        </row>
        <row r="15">
          <cell r="G15">
            <v>6</v>
          </cell>
        </row>
        <row r="16">
          <cell r="G16">
            <v>4178</v>
          </cell>
        </row>
        <row r="17">
          <cell r="G17">
            <v>868</v>
          </cell>
        </row>
        <row r="18">
          <cell r="G18">
            <v>0</v>
          </cell>
        </row>
        <row r="19">
          <cell r="G19">
            <v>255</v>
          </cell>
        </row>
        <row r="20">
          <cell r="G20">
            <v>200</v>
          </cell>
        </row>
        <row r="21">
          <cell r="G21">
            <v>974</v>
          </cell>
        </row>
        <row r="22">
          <cell r="G22">
            <v>939</v>
          </cell>
        </row>
        <row r="23">
          <cell r="G23">
            <v>75</v>
          </cell>
        </row>
        <row r="24">
          <cell r="G24">
            <v>737</v>
          </cell>
        </row>
        <row r="25">
          <cell r="G25">
            <v>0</v>
          </cell>
        </row>
        <row r="26">
          <cell r="G26">
            <v>225</v>
          </cell>
        </row>
        <row r="27">
          <cell r="G27">
            <v>135</v>
          </cell>
        </row>
        <row r="28">
          <cell r="G28">
            <v>93</v>
          </cell>
        </row>
        <row r="29">
          <cell r="G29">
            <v>1170</v>
          </cell>
        </row>
        <row r="30">
          <cell r="G30">
            <v>135</v>
          </cell>
        </row>
        <row r="31">
          <cell r="G31">
            <v>2233</v>
          </cell>
        </row>
        <row r="32">
          <cell r="G32">
            <v>73</v>
          </cell>
        </row>
        <row r="33">
          <cell r="G33">
            <v>58</v>
          </cell>
        </row>
        <row r="34">
          <cell r="G34">
            <v>309</v>
          </cell>
        </row>
        <row r="35">
          <cell r="G35">
            <v>12</v>
          </cell>
        </row>
        <row r="36">
          <cell r="G36">
            <v>933</v>
          </cell>
        </row>
        <row r="37">
          <cell r="G37">
            <v>933</v>
          </cell>
        </row>
        <row r="38">
          <cell r="G38">
            <v>568</v>
          </cell>
        </row>
        <row r="39">
          <cell r="G39">
            <v>3175</v>
          </cell>
        </row>
        <row r="40">
          <cell r="G40">
            <v>831</v>
          </cell>
        </row>
        <row r="41">
          <cell r="G41">
            <v>1537</v>
          </cell>
        </row>
        <row r="42">
          <cell r="G42">
            <v>200</v>
          </cell>
        </row>
        <row r="43">
          <cell r="G43">
            <v>3746</v>
          </cell>
        </row>
        <row r="44">
          <cell r="G44">
            <v>1</v>
          </cell>
        </row>
        <row r="45">
          <cell r="G45">
            <v>23498</v>
          </cell>
        </row>
        <row r="46">
          <cell r="G46">
            <v>1106</v>
          </cell>
        </row>
        <row r="47">
          <cell r="G47">
            <v>18804</v>
          </cell>
        </row>
        <row r="48">
          <cell r="G48">
            <v>6741</v>
          </cell>
        </row>
        <row r="49">
          <cell r="G49">
            <v>17966</v>
          </cell>
        </row>
        <row r="50">
          <cell r="G50">
            <v>46793</v>
          </cell>
        </row>
        <row r="51">
          <cell r="G51">
            <v>12812</v>
          </cell>
        </row>
        <row r="52">
          <cell r="G52">
            <v>130</v>
          </cell>
        </row>
        <row r="53">
          <cell r="G53">
            <v>3839</v>
          </cell>
        </row>
        <row r="54">
          <cell r="G54">
            <v>8836</v>
          </cell>
        </row>
        <row r="55">
          <cell r="G55">
            <v>1543</v>
          </cell>
        </row>
        <row r="56">
          <cell r="G56">
            <v>90636</v>
          </cell>
        </row>
        <row r="57">
          <cell r="G57">
            <v>62475</v>
          </cell>
        </row>
        <row r="58">
          <cell r="G58">
            <v>608</v>
          </cell>
        </row>
        <row r="59">
          <cell r="G59">
            <v>603</v>
          </cell>
        </row>
        <row r="60">
          <cell r="G60">
            <v>620</v>
          </cell>
        </row>
        <row r="61">
          <cell r="G61">
            <v>1323</v>
          </cell>
        </row>
        <row r="62">
          <cell r="G62">
            <v>3654</v>
          </cell>
        </row>
        <row r="63">
          <cell r="G63">
            <v>715</v>
          </cell>
        </row>
        <row r="64">
          <cell r="G64">
            <v>3781</v>
          </cell>
        </row>
        <row r="65">
          <cell r="G65">
            <v>469</v>
          </cell>
        </row>
        <row r="66">
          <cell r="G66">
            <v>856</v>
          </cell>
        </row>
        <row r="67">
          <cell r="G67">
            <v>3970</v>
          </cell>
        </row>
        <row r="68">
          <cell r="G68">
            <v>6222</v>
          </cell>
        </row>
        <row r="69">
          <cell r="G69">
            <v>2399</v>
          </cell>
        </row>
        <row r="70">
          <cell r="G70">
            <v>2588</v>
          </cell>
        </row>
        <row r="71">
          <cell r="G71">
            <v>576</v>
          </cell>
        </row>
        <row r="72">
          <cell r="G72">
            <v>1357</v>
          </cell>
        </row>
        <row r="73">
          <cell r="G73">
            <v>1911</v>
          </cell>
        </row>
        <row r="74">
          <cell r="G74">
            <v>535</v>
          </cell>
        </row>
        <row r="75">
          <cell r="G75">
            <v>6556</v>
          </cell>
        </row>
        <row r="76">
          <cell r="G76">
            <v>1108</v>
          </cell>
        </row>
        <row r="77">
          <cell r="G77">
            <v>6411</v>
          </cell>
        </row>
        <row r="78">
          <cell r="G78">
            <v>4015</v>
          </cell>
        </row>
        <row r="79">
          <cell r="G79">
            <v>14131</v>
          </cell>
        </row>
        <row r="80">
          <cell r="G80">
            <v>5398</v>
          </cell>
        </row>
        <row r="81">
          <cell r="G81">
            <v>22372</v>
          </cell>
        </row>
        <row r="82">
          <cell r="G82">
            <v>20903</v>
          </cell>
        </row>
        <row r="83">
          <cell r="G83">
            <v>32561</v>
          </cell>
        </row>
        <row r="84">
          <cell r="G84">
            <v>4010</v>
          </cell>
        </row>
        <row r="85">
          <cell r="G85">
            <v>5932</v>
          </cell>
        </row>
        <row r="86">
          <cell r="G86">
            <v>1599</v>
          </cell>
        </row>
        <row r="87">
          <cell r="G87">
            <v>383</v>
          </cell>
        </row>
        <row r="88">
          <cell r="G88">
            <v>985</v>
          </cell>
        </row>
        <row r="89">
          <cell r="G89">
            <v>9228</v>
          </cell>
        </row>
        <row r="90">
          <cell r="G90">
            <v>3037</v>
          </cell>
        </row>
        <row r="91">
          <cell r="G91">
            <v>716</v>
          </cell>
        </row>
        <row r="92">
          <cell r="G92">
            <v>7141</v>
          </cell>
        </row>
        <row r="93">
          <cell r="G93">
            <v>947</v>
          </cell>
        </row>
        <row r="94">
          <cell r="G94">
            <v>0</v>
          </cell>
        </row>
        <row r="95">
          <cell r="G95">
            <v>29</v>
          </cell>
        </row>
        <row r="96">
          <cell r="D96">
            <v>600983</v>
          </cell>
          <cell r="G96">
            <v>499969</v>
          </cell>
          <cell r="S96">
            <v>102064</v>
          </cell>
          <cell r="V96">
            <v>3138</v>
          </cell>
        </row>
      </sheetData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590356</v>
          </cell>
          <cell r="S96">
            <v>99863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  <sheetName val="Afiliados_BALEARES_Actividades_"/>
    </sheetNames>
    <sheetDataSet>
      <sheetData sheetId="0" refreshError="1">
        <row r="8">
          <cell r="D8">
            <v>5117</v>
          </cell>
          <cell r="G8">
            <v>595</v>
          </cell>
        </row>
        <row r="9">
          <cell r="G9">
            <v>599</v>
          </cell>
        </row>
        <row r="10">
          <cell r="G10">
            <v>94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374</v>
          </cell>
        </row>
        <row r="15">
          <cell r="G15">
            <v>6</v>
          </cell>
        </row>
        <row r="16">
          <cell r="G16">
            <v>4213</v>
          </cell>
        </row>
        <row r="17">
          <cell r="G17">
            <v>888</v>
          </cell>
        </row>
        <row r="18">
          <cell r="G18">
            <v>0</v>
          </cell>
        </row>
        <row r="19">
          <cell r="G19">
            <v>248</v>
          </cell>
        </row>
        <row r="20">
          <cell r="G20">
            <v>202</v>
          </cell>
        </row>
        <row r="21">
          <cell r="G21">
            <v>961</v>
          </cell>
        </row>
        <row r="22">
          <cell r="G22">
            <v>938</v>
          </cell>
        </row>
        <row r="23">
          <cell r="G23">
            <v>78</v>
          </cell>
        </row>
        <row r="24">
          <cell r="G24">
            <v>730</v>
          </cell>
        </row>
        <row r="25">
          <cell r="G25">
            <v>0</v>
          </cell>
        </row>
        <row r="26">
          <cell r="G26">
            <v>222</v>
          </cell>
        </row>
        <row r="27">
          <cell r="G27">
            <v>132</v>
          </cell>
        </row>
        <row r="28">
          <cell r="G28">
            <v>92</v>
          </cell>
        </row>
        <row r="29">
          <cell r="G29">
            <v>1166</v>
          </cell>
        </row>
        <row r="30">
          <cell r="G30">
            <v>131</v>
          </cell>
        </row>
        <row r="31">
          <cell r="G31">
            <v>2215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311</v>
          </cell>
        </row>
        <row r="35">
          <cell r="G35">
            <v>13</v>
          </cell>
        </row>
        <row r="36">
          <cell r="G36">
            <v>902</v>
          </cell>
        </row>
        <row r="37">
          <cell r="G37">
            <v>898</v>
          </cell>
        </row>
        <row r="38">
          <cell r="G38">
            <v>540</v>
          </cell>
        </row>
        <row r="39">
          <cell r="G39">
            <v>3081</v>
          </cell>
        </row>
        <row r="40">
          <cell r="G40">
            <v>823</v>
          </cell>
        </row>
        <row r="41">
          <cell r="G41">
            <v>1549</v>
          </cell>
        </row>
        <row r="42">
          <cell r="G42">
            <v>202</v>
          </cell>
        </row>
        <row r="43">
          <cell r="G43">
            <v>3783</v>
          </cell>
        </row>
        <row r="44">
          <cell r="G44">
            <v>1</v>
          </cell>
        </row>
        <row r="45">
          <cell r="G45">
            <v>21648</v>
          </cell>
        </row>
        <row r="46">
          <cell r="G46">
            <v>1082</v>
          </cell>
        </row>
        <row r="47">
          <cell r="G47">
            <v>18228</v>
          </cell>
        </row>
        <row r="48">
          <cell r="G48">
            <v>6741</v>
          </cell>
        </row>
        <row r="49">
          <cell r="G49">
            <v>17966</v>
          </cell>
        </row>
        <row r="50">
          <cell r="G50">
            <v>46793</v>
          </cell>
        </row>
        <row r="51">
          <cell r="G51">
            <v>12812</v>
          </cell>
        </row>
        <row r="52">
          <cell r="G52">
            <v>130</v>
          </cell>
        </row>
        <row r="53">
          <cell r="G53">
            <v>3839</v>
          </cell>
        </row>
        <row r="54">
          <cell r="G54">
            <v>8836</v>
          </cell>
        </row>
        <row r="55">
          <cell r="G55">
            <v>1543</v>
          </cell>
        </row>
        <row r="56">
          <cell r="G56">
            <v>94202</v>
          </cell>
        </row>
        <row r="57">
          <cell r="G57">
            <v>65058</v>
          </cell>
        </row>
        <row r="58">
          <cell r="G58">
            <v>608</v>
          </cell>
        </row>
        <row r="59">
          <cell r="G59">
            <v>603</v>
          </cell>
        </row>
        <row r="60">
          <cell r="G60">
            <v>620</v>
          </cell>
        </row>
        <row r="61">
          <cell r="G61">
            <v>1323</v>
          </cell>
        </row>
        <row r="62">
          <cell r="G62">
            <v>3654</v>
          </cell>
        </row>
        <row r="63">
          <cell r="G63">
            <v>715</v>
          </cell>
        </row>
        <row r="64">
          <cell r="G64">
            <v>3781</v>
          </cell>
        </row>
        <row r="65">
          <cell r="G65">
            <v>469</v>
          </cell>
        </row>
        <row r="66">
          <cell r="G66">
            <v>856</v>
          </cell>
        </row>
        <row r="67">
          <cell r="G67">
            <v>3970</v>
          </cell>
        </row>
        <row r="68">
          <cell r="G68">
            <v>6222</v>
          </cell>
        </row>
        <row r="69">
          <cell r="G69">
            <v>2399</v>
          </cell>
        </row>
        <row r="70">
          <cell r="G70">
            <v>2588</v>
          </cell>
        </row>
        <row r="71">
          <cell r="G71">
            <v>576</v>
          </cell>
        </row>
        <row r="72">
          <cell r="G72">
            <v>1357</v>
          </cell>
        </row>
        <row r="73">
          <cell r="G73">
            <v>1911</v>
          </cell>
        </row>
        <row r="74">
          <cell r="G74">
            <v>535</v>
          </cell>
        </row>
        <row r="75">
          <cell r="G75">
            <v>6556</v>
          </cell>
        </row>
        <row r="76">
          <cell r="G76">
            <v>1108</v>
          </cell>
        </row>
        <row r="77">
          <cell r="G77">
            <v>6411</v>
          </cell>
        </row>
        <row r="78">
          <cell r="G78">
            <v>4015</v>
          </cell>
        </row>
        <row r="79">
          <cell r="G79">
            <v>14131</v>
          </cell>
        </row>
        <row r="80">
          <cell r="G80">
            <v>5398</v>
          </cell>
        </row>
        <row r="81">
          <cell r="G81">
            <v>22372</v>
          </cell>
        </row>
        <row r="82">
          <cell r="G82">
            <v>20903</v>
          </cell>
        </row>
        <row r="83">
          <cell r="G83">
            <v>32561</v>
          </cell>
        </row>
        <row r="84">
          <cell r="G84">
            <v>4010</v>
          </cell>
        </row>
        <row r="85">
          <cell r="G85">
            <v>5932</v>
          </cell>
        </row>
        <row r="86">
          <cell r="G86">
            <v>1599</v>
          </cell>
        </row>
        <row r="87">
          <cell r="G87">
            <v>383</v>
          </cell>
        </row>
        <row r="88">
          <cell r="G88">
            <v>985</v>
          </cell>
        </row>
        <row r="89">
          <cell r="G89">
            <v>9228</v>
          </cell>
        </row>
        <row r="90">
          <cell r="G90">
            <v>3037</v>
          </cell>
        </row>
        <row r="91">
          <cell r="G91">
            <v>716</v>
          </cell>
        </row>
        <row r="92">
          <cell r="G92">
            <v>7141</v>
          </cell>
        </row>
        <row r="93">
          <cell r="G93">
            <v>947</v>
          </cell>
        </row>
        <row r="94">
          <cell r="G94">
            <v>0</v>
          </cell>
        </row>
        <row r="95">
          <cell r="G95">
            <v>29</v>
          </cell>
        </row>
        <row r="96">
          <cell r="D96">
            <v>617271</v>
          </cell>
          <cell r="G96">
            <v>509756</v>
          </cell>
          <cell r="S96">
            <v>102260</v>
          </cell>
          <cell r="V96">
            <v>3785</v>
          </cell>
        </row>
      </sheetData>
      <sheetData sheetId="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602492</v>
          </cell>
          <cell r="S96">
            <v>100418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591856</v>
          </cell>
          <cell r="S96">
            <v>100025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505711</v>
          </cell>
          <cell r="S96">
            <v>96772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455112</v>
          </cell>
          <cell r="S96">
            <v>94775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media 2022"/>
    </sheetNames>
    <sheetDataSet>
      <sheetData sheetId="0" refreshError="1">
        <row r="96">
          <cell r="D96">
            <v>448119</v>
          </cell>
          <cell r="S96">
            <v>94512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Índex"/>
      <sheetName val="TOTAL"/>
      <sheetName val="IND_TOTAL"/>
      <sheetName val="TOTAL sense aut."/>
      <sheetName val="IND_TOTAL sense aut."/>
      <sheetName val="GREUS"/>
      <sheetName val="MORTAL"/>
      <sheetName val="greus AT"/>
      <sheetName val="mortals AT"/>
      <sheetName val="mall"/>
      <sheetName val="IND_MALL"/>
      <sheetName val="men"/>
      <sheetName val="IND_MEN"/>
      <sheetName val="eiv"/>
      <sheetName val="IND_EIV"/>
      <sheetName val="form"/>
      <sheetName val="IND_FOR"/>
      <sheetName val="agr"/>
      <sheetName val="ind_agr"/>
      <sheetName val="ind"/>
      <sheetName val="ind_ind"/>
      <sheetName val="cons"/>
      <sheetName val="ind_cons"/>
      <sheetName val="ser"/>
      <sheetName val="ind_ser"/>
      <sheetName val="hos"/>
      <sheetName val="ind_hos"/>
      <sheetName val="II"/>
      <sheetName val="ind-II"/>
      <sheetName val="tra"/>
      <sheetName val="ind-tra"/>
      <sheetName val="CI"/>
      <sheetName val="ind-ci"/>
      <sheetName val="autònoms"/>
      <sheetName val="ind-aut"/>
      <sheetName val="Afil.conting.TODOS REG."/>
      <sheetName val="Afil.total RÉG.GRAL."/>
    </sheetNames>
    <sheetDataSet>
      <sheetData sheetId="0" refreshError="1"/>
      <sheetData sheetId="1" refreshError="1">
        <row r="6">
          <cell r="Q6">
            <v>2212</v>
          </cell>
        </row>
        <row r="7">
          <cell r="Q7">
            <v>1615</v>
          </cell>
        </row>
        <row r="8">
          <cell r="Q8">
            <v>1901</v>
          </cell>
        </row>
        <row r="9">
          <cell r="Q9">
            <v>1828</v>
          </cell>
        </row>
        <row r="10">
          <cell r="Q10">
            <v>2385</v>
          </cell>
        </row>
        <row r="11">
          <cell r="Q11">
            <v>2845</v>
          </cell>
        </row>
        <row r="12">
          <cell r="Q12">
            <v>2763</v>
          </cell>
        </row>
        <row r="13">
          <cell r="Q13">
            <v>2492</v>
          </cell>
        </row>
        <row r="14">
          <cell r="Q14">
            <v>2210</v>
          </cell>
        </row>
        <row r="15">
          <cell r="Q15">
            <v>1919</v>
          </cell>
        </row>
        <row r="16">
          <cell r="Q16">
            <v>1373</v>
          </cell>
        </row>
        <row r="17">
          <cell r="Q17">
            <v>1002</v>
          </cell>
        </row>
      </sheetData>
      <sheetData sheetId="2" refreshError="1"/>
      <sheetData sheetId="3" refreshError="1">
        <row r="6">
          <cell r="Q6">
            <v>2154</v>
          </cell>
        </row>
        <row r="7">
          <cell r="Q7">
            <v>1555</v>
          </cell>
        </row>
        <row r="8">
          <cell r="Q8">
            <v>1830</v>
          </cell>
        </row>
        <row r="9">
          <cell r="Q9">
            <v>1780</v>
          </cell>
        </row>
        <row r="10">
          <cell r="Q10">
            <v>2315</v>
          </cell>
        </row>
        <row r="11">
          <cell r="Q11">
            <v>2778</v>
          </cell>
        </row>
        <row r="12">
          <cell r="Q12">
            <v>2686</v>
          </cell>
        </row>
        <row r="13">
          <cell r="Q13">
            <v>2431</v>
          </cell>
        </row>
        <row r="14">
          <cell r="Q14">
            <v>2137</v>
          </cell>
        </row>
        <row r="15">
          <cell r="Q15">
            <v>1840</v>
          </cell>
        </row>
        <row r="16">
          <cell r="Q16">
            <v>1320</v>
          </cell>
        </row>
        <row r="17">
          <cell r="Q17">
            <v>953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9"/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octubre"/>
      <sheetName val="noviembre"/>
      <sheetName val="diciembre"/>
      <sheetName val="MEDIA 2019"/>
      <sheetName val="2021"/>
    </sheetNames>
    <sheetDataSet>
      <sheetData sheetId="0" refreshError="1"/>
      <sheetData sheetId="1" refreshError="1">
        <row r="8">
          <cell r="D8">
            <v>4520</v>
          </cell>
        </row>
        <row r="9">
          <cell r="D9">
            <v>444</v>
          </cell>
        </row>
        <row r="10">
          <cell r="D10">
            <v>578</v>
          </cell>
        </row>
        <row r="11">
          <cell r="D11">
            <v>0</v>
          </cell>
        </row>
        <row r="12">
          <cell r="D12">
            <v>2</v>
          </cell>
        </row>
        <row r="13">
          <cell r="D13">
            <v>0</v>
          </cell>
        </row>
        <row r="14">
          <cell r="D14">
            <v>375</v>
          </cell>
        </row>
        <row r="15">
          <cell r="D15">
            <v>2</v>
          </cell>
        </row>
        <row r="16">
          <cell r="D16">
            <v>4044</v>
          </cell>
        </row>
        <row r="17">
          <cell r="D17">
            <v>839</v>
          </cell>
        </row>
        <row r="18">
          <cell r="D18">
            <v>0</v>
          </cell>
        </row>
        <row r="19">
          <cell r="D19">
            <v>395</v>
          </cell>
        </row>
        <row r="20">
          <cell r="D20">
            <v>342</v>
          </cell>
        </row>
        <row r="21">
          <cell r="D21">
            <v>1316</v>
          </cell>
        </row>
        <row r="22">
          <cell r="D22">
            <v>1405</v>
          </cell>
        </row>
        <row r="23">
          <cell r="D23">
            <v>115</v>
          </cell>
        </row>
        <row r="24">
          <cell r="D24">
            <v>1116</v>
          </cell>
        </row>
        <row r="25">
          <cell r="D25">
            <v>0</v>
          </cell>
        </row>
        <row r="26">
          <cell r="D26">
            <v>238</v>
          </cell>
        </row>
        <row r="27">
          <cell r="D27">
            <v>146</v>
          </cell>
        </row>
        <row r="28">
          <cell r="D28">
            <v>82</v>
          </cell>
        </row>
        <row r="29">
          <cell r="D29">
            <v>1430</v>
          </cell>
        </row>
        <row r="30">
          <cell r="D30">
            <v>275</v>
          </cell>
        </row>
        <row r="31">
          <cell r="D31">
            <v>2882</v>
          </cell>
        </row>
        <row r="32">
          <cell r="D32">
            <v>78</v>
          </cell>
        </row>
        <row r="33">
          <cell r="D33">
            <v>50</v>
          </cell>
        </row>
        <row r="34">
          <cell r="D34">
            <v>458</v>
          </cell>
        </row>
        <row r="35">
          <cell r="D35">
            <v>7</v>
          </cell>
        </row>
        <row r="36">
          <cell r="D36">
            <v>1665</v>
          </cell>
        </row>
        <row r="37">
          <cell r="D37">
            <v>1289</v>
          </cell>
        </row>
        <row r="38">
          <cell r="D38">
            <v>787</v>
          </cell>
        </row>
        <row r="39">
          <cell r="D39">
            <v>3363</v>
          </cell>
        </row>
        <row r="40">
          <cell r="D40">
            <v>864</v>
          </cell>
        </row>
        <row r="41">
          <cell r="D41">
            <v>1418</v>
          </cell>
        </row>
        <row r="42">
          <cell r="D42">
            <v>206</v>
          </cell>
        </row>
        <row r="43">
          <cell r="D43">
            <v>2701</v>
          </cell>
        </row>
        <row r="44">
          <cell r="D44">
            <v>6</v>
          </cell>
        </row>
        <row r="45">
          <cell r="D45">
            <v>28938</v>
          </cell>
        </row>
        <row r="46">
          <cell r="D46">
            <v>1255</v>
          </cell>
        </row>
        <row r="47">
          <cell r="D47">
            <v>25795</v>
          </cell>
        </row>
        <row r="48">
          <cell r="D48">
            <v>8369</v>
          </cell>
        </row>
        <row r="49">
          <cell r="D49">
            <v>17602</v>
          </cell>
        </row>
        <row r="50">
          <cell r="D50">
            <v>46511</v>
          </cell>
        </row>
        <row r="51">
          <cell r="D51">
            <v>10552</v>
          </cell>
        </row>
        <row r="52">
          <cell r="D52">
            <v>671</v>
          </cell>
        </row>
        <row r="53">
          <cell r="D53">
            <v>2314</v>
          </cell>
        </row>
        <row r="54">
          <cell r="D54">
            <v>5051</v>
          </cell>
        </row>
        <row r="55">
          <cell r="D55">
            <v>1486</v>
          </cell>
        </row>
        <row r="56">
          <cell r="D56">
            <v>16669</v>
          </cell>
        </row>
        <row r="57">
          <cell r="D57">
            <v>31619</v>
          </cell>
        </row>
        <row r="58">
          <cell r="D58">
            <v>890</v>
          </cell>
        </row>
        <row r="59">
          <cell r="D59">
            <v>1094</v>
          </cell>
        </row>
        <row r="60">
          <cell r="D60">
            <v>332</v>
          </cell>
        </row>
        <row r="61">
          <cell r="D61">
            <v>1618</v>
          </cell>
        </row>
        <row r="62">
          <cell r="D62">
            <v>3254</v>
          </cell>
        </row>
        <row r="63">
          <cell r="D63">
            <v>1296</v>
          </cell>
        </row>
        <row r="64">
          <cell r="D64">
            <v>4453</v>
          </cell>
        </row>
        <row r="65">
          <cell r="D65">
            <v>552</v>
          </cell>
        </row>
        <row r="66">
          <cell r="D66">
            <v>1863</v>
          </cell>
        </row>
        <row r="67">
          <cell r="D67">
            <v>5100</v>
          </cell>
        </row>
        <row r="68">
          <cell r="D68">
            <v>7936</v>
          </cell>
        </row>
        <row r="69">
          <cell r="D69">
            <v>2184</v>
          </cell>
        </row>
        <row r="70">
          <cell r="D70">
            <v>3830</v>
          </cell>
        </row>
        <row r="71">
          <cell r="D71">
            <v>646</v>
          </cell>
        </row>
        <row r="72">
          <cell r="D72">
            <v>1763</v>
          </cell>
        </row>
        <row r="73">
          <cell r="D73">
            <v>2851</v>
          </cell>
        </row>
        <row r="74">
          <cell r="D74">
            <v>731</v>
          </cell>
        </row>
        <row r="75">
          <cell r="D75">
            <v>4365</v>
          </cell>
        </row>
        <row r="76">
          <cell r="D76">
            <v>999</v>
          </cell>
        </row>
        <row r="77">
          <cell r="D77">
            <v>5734</v>
          </cell>
        </row>
        <row r="78">
          <cell r="D78">
            <v>3097</v>
          </cell>
        </row>
        <row r="79">
          <cell r="D79">
            <v>13554</v>
          </cell>
        </row>
        <row r="80">
          <cell r="D80">
            <v>5363</v>
          </cell>
        </row>
        <row r="81">
          <cell r="D81">
            <v>20411</v>
          </cell>
        </row>
        <row r="82">
          <cell r="D82">
            <v>22802</v>
          </cell>
        </row>
        <row r="83">
          <cell r="D83">
            <v>29052</v>
          </cell>
        </row>
        <row r="84">
          <cell r="D84">
            <v>3527</v>
          </cell>
        </row>
        <row r="85">
          <cell r="D85">
            <v>4889</v>
          </cell>
        </row>
        <row r="86">
          <cell r="D86">
            <v>1675</v>
          </cell>
        </row>
        <row r="87">
          <cell r="D87">
            <v>358</v>
          </cell>
        </row>
        <row r="88">
          <cell r="D88">
            <v>1052</v>
          </cell>
        </row>
        <row r="89">
          <cell r="D89">
            <v>6200</v>
          </cell>
        </row>
        <row r="90">
          <cell r="D90">
            <v>3120</v>
          </cell>
        </row>
        <row r="91">
          <cell r="D91">
            <v>2070</v>
          </cell>
        </row>
        <row r="92">
          <cell r="D92">
            <v>8199</v>
          </cell>
        </row>
        <row r="93">
          <cell r="D93">
            <v>11183</v>
          </cell>
        </row>
        <row r="95">
          <cell r="D95">
            <v>40</v>
          </cell>
        </row>
        <row r="96">
          <cell r="D96">
            <v>418353</v>
          </cell>
          <cell r="S96">
            <v>86670</v>
          </cell>
        </row>
      </sheetData>
      <sheetData sheetId="2" refreshError="1">
        <row r="8">
          <cell r="D8">
            <v>4587</v>
          </cell>
        </row>
        <row r="9">
          <cell r="D9">
            <v>462</v>
          </cell>
        </row>
        <row r="10">
          <cell r="D10">
            <v>608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375</v>
          </cell>
        </row>
        <row r="15">
          <cell r="D15">
            <v>2</v>
          </cell>
        </row>
        <row r="16">
          <cell r="D16">
            <v>4138</v>
          </cell>
        </row>
        <row r="17">
          <cell r="D17">
            <v>855</v>
          </cell>
        </row>
        <row r="18">
          <cell r="D18">
            <v>0</v>
          </cell>
        </row>
        <row r="19">
          <cell r="D19">
            <v>411</v>
          </cell>
        </row>
        <row r="20">
          <cell r="D20">
            <v>349</v>
          </cell>
        </row>
        <row r="21">
          <cell r="D21">
            <v>1165</v>
          </cell>
        </row>
        <row r="22">
          <cell r="D22">
            <v>1421</v>
          </cell>
        </row>
        <row r="23">
          <cell r="D23">
            <v>117</v>
          </cell>
        </row>
        <row r="24">
          <cell r="D24">
            <v>1143</v>
          </cell>
        </row>
        <row r="25">
          <cell r="D25">
            <v>0</v>
          </cell>
        </row>
        <row r="26">
          <cell r="D26">
            <v>243</v>
          </cell>
        </row>
        <row r="27">
          <cell r="D27">
            <v>146</v>
          </cell>
        </row>
        <row r="28">
          <cell r="D28">
            <v>86</v>
          </cell>
        </row>
        <row r="29">
          <cell r="D29">
            <v>1440</v>
          </cell>
        </row>
        <row r="30">
          <cell r="D30">
            <v>273</v>
          </cell>
        </row>
        <row r="31">
          <cell r="D31">
            <v>2952</v>
          </cell>
        </row>
        <row r="32">
          <cell r="D32">
            <v>79</v>
          </cell>
        </row>
        <row r="33">
          <cell r="D33">
            <v>51</v>
          </cell>
        </row>
        <row r="34">
          <cell r="D34">
            <v>462</v>
          </cell>
        </row>
        <row r="35">
          <cell r="D35">
            <v>7</v>
          </cell>
        </row>
        <row r="36">
          <cell r="D36">
            <v>1673</v>
          </cell>
        </row>
        <row r="37">
          <cell r="D37">
            <v>1325</v>
          </cell>
        </row>
        <row r="38">
          <cell r="D38">
            <v>805</v>
          </cell>
        </row>
        <row r="39">
          <cell r="D39">
            <v>3558</v>
          </cell>
        </row>
        <row r="40">
          <cell r="D40">
            <v>866</v>
          </cell>
        </row>
        <row r="41">
          <cell r="D41">
            <v>1416</v>
          </cell>
        </row>
        <row r="42">
          <cell r="D42">
            <v>211</v>
          </cell>
        </row>
        <row r="43">
          <cell r="D43">
            <v>2683</v>
          </cell>
        </row>
        <row r="44">
          <cell r="D44">
            <v>6</v>
          </cell>
        </row>
        <row r="45">
          <cell r="D45">
            <v>29855</v>
          </cell>
        </row>
        <row r="46">
          <cell r="D46">
            <v>1298</v>
          </cell>
        </row>
        <row r="47">
          <cell r="D47">
            <v>26518</v>
          </cell>
        </row>
        <row r="48">
          <cell r="D48">
            <v>8366</v>
          </cell>
        </row>
        <row r="49">
          <cell r="D49">
            <v>18136</v>
          </cell>
        </row>
        <row r="50">
          <cell r="D50">
            <v>47129</v>
          </cell>
        </row>
        <row r="51">
          <cell r="D51">
            <v>10907</v>
          </cell>
        </row>
        <row r="52">
          <cell r="D52">
            <v>705</v>
          </cell>
        </row>
        <row r="53">
          <cell r="D53">
            <v>2342</v>
          </cell>
        </row>
        <row r="54">
          <cell r="D54">
            <v>5166</v>
          </cell>
        </row>
        <row r="55">
          <cell r="D55">
            <v>1471</v>
          </cell>
        </row>
        <row r="56">
          <cell r="D56">
            <v>24262</v>
          </cell>
        </row>
        <row r="57">
          <cell r="D57">
            <v>34216</v>
          </cell>
        </row>
        <row r="58">
          <cell r="D58">
            <v>889</v>
          </cell>
        </row>
        <row r="59">
          <cell r="D59">
            <v>1201</v>
          </cell>
        </row>
        <row r="60">
          <cell r="D60">
            <v>335</v>
          </cell>
        </row>
        <row r="61">
          <cell r="D61">
            <v>1625</v>
          </cell>
        </row>
        <row r="62">
          <cell r="D62">
            <v>3266</v>
          </cell>
        </row>
        <row r="63">
          <cell r="D63">
            <v>1299</v>
          </cell>
        </row>
        <row r="64">
          <cell r="D64">
            <v>4501</v>
          </cell>
        </row>
        <row r="65">
          <cell r="D65">
            <v>549</v>
          </cell>
        </row>
        <row r="66">
          <cell r="D66">
            <v>1868</v>
          </cell>
        </row>
        <row r="67">
          <cell r="D67">
            <v>5175</v>
          </cell>
        </row>
        <row r="68">
          <cell r="D68">
            <v>7946</v>
          </cell>
        </row>
        <row r="69">
          <cell r="D69">
            <v>2188</v>
          </cell>
        </row>
        <row r="70">
          <cell r="D70">
            <v>3859</v>
          </cell>
        </row>
        <row r="71">
          <cell r="D71">
            <v>659</v>
          </cell>
        </row>
        <row r="72">
          <cell r="D72">
            <v>1824</v>
          </cell>
        </row>
        <row r="73">
          <cell r="D73">
            <v>2931</v>
          </cell>
        </row>
        <row r="74">
          <cell r="D74">
            <v>740</v>
          </cell>
        </row>
        <row r="75">
          <cell r="D75">
            <v>4653</v>
          </cell>
        </row>
        <row r="76">
          <cell r="D76">
            <v>1033</v>
          </cell>
        </row>
        <row r="77">
          <cell r="D77">
            <v>6016</v>
          </cell>
        </row>
        <row r="78">
          <cell r="D78">
            <v>3084</v>
          </cell>
        </row>
        <row r="79">
          <cell r="D79">
            <v>13751</v>
          </cell>
        </row>
        <row r="80">
          <cell r="D80">
            <v>5470</v>
          </cell>
        </row>
        <row r="81">
          <cell r="D81">
            <v>20367</v>
          </cell>
        </row>
        <row r="82">
          <cell r="D82">
            <v>23049</v>
          </cell>
        </row>
        <row r="83">
          <cell r="D83">
            <v>29130</v>
          </cell>
        </row>
        <row r="84">
          <cell r="D84">
            <v>3529</v>
          </cell>
        </row>
        <row r="85">
          <cell r="D85">
            <v>4964</v>
          </cell>
        </row>
        <row r="86">
          <cell r="D86">
            <v>1776</v>
          </cell>
        </row>
        <row r="87">
          <cell r="D87">
            <v>369</v>
          </cell>
        </row>
        <row r="88">
          <cell r="D88">
            <v>1057</v>
          </cell>
        </row>
        <row r="89">
          <cell r="D89">
            <v>6433</v>
          </cell>
        </row>
        <row r="90">
          <cell r="D90">
            <v>3137</v>
          </cell>
        </row>
        <row r="91">
          <cell r="D91">
            <v>2113</v>
          </cell>
        </row>
        <row r="92">
          <cell r="D92">
            <v>8333</v>
          </cell>
        </row>
        <row r="93">
          <cell r="D93">
            <v>11208</v>
          </cell>
        </row>
        <row r="95">
          <cell r="D95">
            <v>41</v>
          </cell>
        </row>
        <row r="96">
          <cell r="D96">
            <v>434655</v>
          </cell>
          <cell r="S96">
            <v>87920</v>
          </cell>
        </row>
      </sheetData>
      <sheetData sheetId="3" refreshError="1">
        <row r="8">
          <cell r="D8">
            <v>4782</v>
          </cell>
        </row>
        <row r="9">
          <cell r="D9">
            <v>528</v>
          </cell>
        </row>
        <row r="10">
          <cell r="D10">
            <v>647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378</v>
          </cell>
        </row>
        <row r="15">
          <cell r="D15">
            <v>2</v>
          </cell>
        </row>
        <row r="16">
          <cell r="D16">
            <v>4360</v>
          </cell>
        </row>
        <row r="17">
          <cell r="D17">
            <v>903</v>
          </cell>
        </row>
        <row r="18">
          <cell r="D18">
            <v>0</v>
          </cell>
        </row>
        <row r="19">
          <cell r="D19">
            <v>425</v>
          </cell>
        </row>
        <row r="20">
          <cell r="D20">
            <v>368</v>
          </cell>
        </row>
        <row r="21">
          <cell r="D21">
            <v>1117</v>
          </cell>
        </row>
        <row r="22">
          <cell r="D22">
            <v>1460</v>
          </cell>
        </row>
        <row r="23">
          <cell r="D23">
            <v>116</v>
          </cell>
        </row>
        <row r="24">
          <cell r="D24">
            <v>1199</v>
          </cell>
        </row>
        <row r="25">
          <cell r="D25">
            <v>0</v>
          </cell>
        </row>
        <row r="26">
          <cell r="D26">
            <v>253</v>
          </cell>
        </row>
        <row r="27">
          <cell r="D27">
            <v>148</v>
          </cell>
        </row>
        <row r="28">
          <cell r="D28">
            <v>86</v>
          </cell>
        </row>
        <row r="29">
          <cell r="D29">
            <v>1418</v>
          </cell>
        </row>
        <row r="30">
          <cell r="D30">
            <v>281</v>
          </cell>
        </row>
        <row r="31">
          <cell r="D31">
            <v>2991</v>
          </cell>
        </row>
        <row r="32">
          <cell r="D32">
            <v>83</v>
          </cell>
        </row>
        <row r="33">
          <cell r="D33">
            <v>52</v>
          </cell>
        </row>
        <row r="34">
          <cell r="D34">
            <v>465</v>
          </cell>
        </row>
        <row r="35">
          <cell r="D35">
            <v>7</v>
          </cell>
        </row>
        <row r="36">
          <cell r="D36">
            <v>1706</v>
          </cell>
        </row>
        <row r="37">
          <cell r="D37">
            <v>1351</v>
          </cell>
        </row>
        <row r="38">
          <cell r="D38">
            <v>831</v>
          </cell>
        </row>
        <row r="39">
          <cell r="D39">
            <v>3702</v>
          </cell>
        </row>
        <row r="40">
          <cell r="D40">
            <v>886</v>
          </cell>
        </row>
        <row r="41">
          <cell r="D41">
            <v>1430</v>
          </cell>
        </row>
        <row r="42">
          <cell r="D42">
            <v>240</v>
          </cell>
        </row>
        <row r="43">
          <cell r="D43">
            <v>2773</v>
          </cell>
        </row>
        <row r="44">
          <cell r="D44">
            <v>6</v>
          </cell>
        </row>
        <row r="45">
          <cell r="D45">
            <v>30120</v>
          </cell>
        </row>
        <row r="46">
          <cell r="D46">
            <v>1294</v>
          </cell>
        </row>
        <row r="47">
          <cell r="D47">
            <v>26978</v>
          </cell>
        </row>
        <row r="48">
          <cell r="D48">
            <v>8450</v>
          </cell>
        </row>
        <row r="49">
          <cell r="D49">
            <v>19204</v>
          </cell>
        </row>
        <row r="50">
          <cell r="D50">
            <v>49742</v>
          </cell>
        </row>
        <row r="51">
          <cell r="D51">
            <v>11751</v>
          </cell>
        </row>
        <row r="52">
          <cell r="D52">
            <v>841</v>
          </cell>
        </row>
        <row r="53">
          <cell r="D53">
            <v>2521</v>
          </cell>
        </row>
        <row r="54">
          <cell r="D54">
            <v>5823</v>
          </cell>
        </row>
        <row r="55">
          <cell r="D55">
            <v>1510</v>
          </cell>
        </row>
        <row r="56">
          <cell r="D56">
            <v>36015</v>
          </cell>
        </row>
        <row r="57">
          <cell r="D57">
            <v>41160</v>
          </cell>
        </row>
        <row r="58">
          <cell r="D58">
            <v>897</v>
          </cell>
        </row>
        <row r="59">
          <cell r="D59">
            <v>1213</v>
          </cell>
        </row>
        <row r="60">
          <cell r="D60">
            <v>341</v>
          </cell>
        </row>
        <row r="61">
          <cell r="D61">
            <v>1657</v>
          </cell>
        </row>
        <row r="62">
          <cell r="D62">
            <v>3326</v>
          </cell>
        </row>
        <row r="63">
          <cell r="D63">
            <v>1311</v>
          </cell>
        </row>
        <row r="64">
          <cell r="D64">
            <v>4507</v>
          </cell>
        </row>
        <row r="65">
          <cell r="D65">
            <v>551</v>
          </cell>
        </row>
        <row r="66">
          <cell r="D66">
            <v>1888</v>
          </cell>
        </row>
        <row r="67">
          <cell r="D67">
            <v>5360</v>
          </cell>
        </row>
        <row r="68">
          <cell r="D68">
            <v>8046</v>
          </cell>
        </row>
        <row r="69">
          <cell r="D69">
            <v>2235</v>
          </cell>
        </row>
        <row r="70">
          <cell r="D70">
            <v>3929</v>
          </cell>
        </row>
        <row r="71">
          <cell r="D71">
            <v>669</v>
          </cell>
        </row>
        <row r="72">
          <cell r="D72">
            <v>1859</v>
          </cell>
        </row>
        <row r="73">
          <cell r="D73">
            <v>3076</v>
          </cell>
        </row>
        <row r="74">
          <cell r="D74">
            <v>744</v>
          </cell>
        </row>
        <row r="75">
          <cell r="D75">
            <v>5315</v>
          </cell>
        </row>
        <row r="76">
          <cell r="D76">
            <v>1125</v>
          </cell>
        </row>
        <row r="77">
          <cell r="D77">
            <v>6459</v>
          </cell>
        </row>
        <row r="78">
          <cell r="D78">
            <v>3237</v>
          </cell>
        </row>
        <row r="79">
          <cell r="D79">
            <v>14244</v>
          </cell>
        </row>
        <row r="80">
          <cell r="D80">
            <v>5731</v>
          </cell>
        </row>
        <row r="81">
          <cell r="D81">
            <v>20780</v>
          </cell>
        </row>
        <row r="82">
          <cell r="D82">
            <v>23430</v>
          </cell>
        </row>
        <row r="83">
          <cell r="D83">
            <v>29304</v>
          </cell>
        </row>
        <row r="84">
          <cell r="D84">
            <v>3593</v>
          </cell>
        </row>
        <row r="85">
          <cell r="D85">
            <v>5142</v>
          </cell>
        </row>
        <row r="86">
          <cell r="D86">
            <v>1918</v>
          </cell>
        </row>
        <row r="87">
          <cell r="D87">
            <v>390</v>
          </cell>
        </row>
        <row r="88">
          <cell r="D88">
            <v>1109</v>
          </cell>
        </row>
        <row r="89">
          <cell r="D89">
            <v>6821</v>
          </cell>
        </row>
        <row r="90">
          <cell r="D90">
            <v>3230</v>
          </cell>
        </row>
        <row r="91">
          <cell r="D91">
            <v>2113</v>
          </cell>
        </row>
        <row r="92">
          <cell r="D92">
            <v>8814</v>
          </cell>
        </row>
        <row r="93">
          <cell r="D93">
            <v>11277</v>
          </cell>
        </row>
        <row r="95">
          <cell r="D95">
            <v>37</v>
          </cell>
        </row>
        <row r="96">
          <cell r="D96">
            <v>466082</v>
          </cell>
          <cell r="S96">
            <v>90286</v>
          </cell>
        </row>
      </sheetData>
      <sheetData sheetId="4" refreshError="1">
        <row r="8">
          <cell r="D8">
            <v>4924</v>
          </cell>
        </row>
        <row r="9">
          <cell r="D9">
            <v>572</v>
          </cell>
        </row>
        <row r="10">
          <cell r="D10">
            <v>662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377</v>
          </cell>
        </row>
        <row r="15">
          <cell r="D15">
            <v>2</v>
          </cell>
        </row>
        <row r="16">
          <cell r="D16">
            <v>4591</v>
          </cell>
        </row>
        <row r="17">
          <cell r="D17">
            <v>934</v>
          </cell>
        </row>
        <row r="18">
          <cell r="D18">
            <v>0</v>
          </cell>
        </row>
        <row r="19">
          <cell r="D19">
            <v>439</v>
          </cell>
        </row>
        <row r="20">
          <cell r="D20">
            <v>370</v>
          </cell>
        </row>
        <row r="21">
          <cell r="D21">
            <v>1165</v>
          </cell>
        </row>
        <row r="22">
          <cell r="D22">
            <v>1456</v>
          </cell>
        </row>
        <row r="23">
          <cell r="D23">
            <v>116</v>
          </cell>
        </row>
        <row r="24">
          <cell r="D24">
            <v>1228</v>
          </cell>
        </row>
        <row r="25">
          <cell r="D25">
            <v>0</v>
          </cell>
        </row>
        <row r="26">
          <cell r="D26">
            <v>255</v>
          </cell>
        </row>
        <row r="27">
          <cell r="D27">
            <v>148</v>
          </cell>
        </row>
        <row r="28">
          <cell r="D28">
            <v>85</v>
          </cell>
        </row>
        <row r="29">
          <cell r="D29">
            <v>1410</v>
          </cell>
        </row>
        <row r="30">
          <cell r="D30">
            <v>281</v>
          </cell>
        </row>
        <row r="31">
          <cell r="D31">
            <v>2993</v>
          </cell>
        </row>
        <row r="32">
          <cell r="D32">
            <v>81</v>
          </cell>
        </row>
        <row r="33">
          <cell r="D33">
            <v>54</v>
          </cell>
        </row>
        <row r="34">
          <cell r="D34">
            <v>433</v>
          </cell>
        </row>
        <row r="35">
          <cell r="D35">
            <v>8</v>
          </cell>
        </row>
        <row r="36">
          <cell r="D36">
            <v>1691</v>
          </cell>
        </row>
        <row r="37">
          <cell r="D37">
            <v>1323</v>
          </cell>
        </row>
        <row r="38">
          <cell r="D38">
            <v>839</v>
          </cell>
        </row>
        <row r="39">
          <cell r="D39">
            <v>3742</v>
          </cell>
        </row>
        <row r="40">
          <cell r="D40">
            <v>900</v>
          </cell>
        </row>
        <row r="41">
          <cell r="D41">
            <v>1442</v>
          </cell>
        </row>
        <row r="42">
          <cell r="D42">
            <v>244</v>
          </cell>
        </row>
        <row r="43">
          <cell r="D43">
            <v>2961</v>
          </cell>
        </row>
        <row r="44">
          <cell r="D44">
            <v>6</v>
          </cell>
        </row>
        <row r="45">
          <cell r="D45">
            <v>29037</v>
          </cell>
        </row>
        <row r="46">
          <cell r="D46">
            <v>1263</v>
          </cell>
        </row>
        <row r="47">
          <cell r="D47">
            <v>26438</v>
          </cell>
        </row>
        <row r="48">
          <cell r="D48">
            <v>8628</v>
          </cell>
        </row>
        <row r="49">
          <cell r="D49">
            <v>20191</v>
          </cell>
        </row>
        <row r="50">
          <cell r="D50">
            <v>54754</v>
          </cell>
        </row>
        <row r="51">
          <cell r="D51">
            <v>13489</v>
          </cell>
        </row>
        <row r="52">
          <cell r="D52">
            <v>1215</v>
          </cell>
        </row>
        <row r="53">
          <cell r="D53">
            <v>2756</v>
          </cell>
        </row>
        <row r="54">
          <cell r="D54">
            <v>7193</v>
          </cell>
        </row>
        <row r="55">
          <cell r="D55">
            <v>1543</v>
          </cell>
        </row>
        <row r="56">
          <cell r="D56">
            <v>61062</v>
          </cell>
        </row>
        <row r="57">
          <cell r="D57">
            <v>55572</v>
          </cell>
        </row>
        <row r="58">
          <cell r="D58">
            <v>901</v>
          </cell>
        </row>
        <row r="59">
          <cell r="D59">
            <v>1194</v>
          </cell>
        </row>
        <row r="60">
          <cell r="D60">
            <v>353</v>
          </cell>
        </row>
        <row r="61">
          <cell r="D61">
            <v>1640</v>
          </cell>
        </row>
        <row r="62">
          <cell r="D62">
            <v>3317</v>
          </cell>
        </row>
        <row r="63">
          <cell r="D63">
            <v>1286</v>
          </cell>
        </row>
        <row r="64">
          <cell r="D64">
            <v>4498</v>
          </cell>
        </row>
        <row r="65">
          <cell r="D65">
            <v>554</v>
          </cell>
        </row>
        <row r="66">
          <cell r="D66">
            <v>1880</v>
          </cell>
        </row>
        <row r="67">
          <cell r="D67">
            <v>5581</v>
          </cell>
        </row>
        <row r="68">
          <cell r="D68">
            <v>8044</v>
          </cell>
        </row>
        <row r="69">
          <cell r="D69">
            <v>2290</v>
          </cell>
        </row>
        <row r="70">
          <cell r="D70">
            <v>3960</v>
          </cell>
        </row>
        <row r="71">
          <cell r="D71">
            <v>683</v>
          </cell>
        </row>
        <row r="72">
          <cell r="D72">
            <v>1933</v>
          </cell>
        </row>
        <row r="73">
          <cell r="D73">
            <v>3213</v>
          </cell>
        </row>
        <row r="74">
          <cell r="D74">
            <v>746</v>
          </cell>
        </row>
        <row r="75">
          <cell r="D75">
            <v>6609</v>
          </cell>
        </row>
        <row r="76">
          <cell r="D76">
            <v>1225</v>
          </cell>
        </row>
        <row r="77">
          <cell r="D77">
            <v>7289</v>
          </cell>
        </row>
        <row r="78">
          <cell r="D78">
            <v>3395</v>
          </cell>
        </row>
        <row r="79">
          <cell r="D79">
            <v>14906</v>
          </cell>
        </row>
        <row r="80">
          <cell r="D80">
            <v>6226</v>
          </cell>
        </row>
        <row r="81">
          <cell r="D81">
            <v>20829</v>
          </cell>
        </row>
        <row r="82">
          <cell r="D82">
            <v>23433</v>
          </cell>
        </row>
        <row r="83">
          <cell r="D83">
            <v>29552</v>
          </cell>
        </row>
        <row r="84">
          <cell r="D84">
            <v>3588</v>
          </cell>
        </row>
        <row r="85">
          <cell r="D85">
            <v>5198</v>
          </cell>
        </row>
        <row r="86">
          <cell r="D86">
            <v>1992</v>
          </cell>
        </row>
        <row r="87">
          <cell r="D87">
            <v>419</v>
          </cell>
        </row>
        <row r="88">
          <cell r="D88">
            <v>1318</v>
          </cell>
        </row>
        <row r="89">
          <cell r="D89">
            <v>7673</v>
          </cell>
        </row>
        <row r="90">
          <cell r="D90">
            <v>3233</v>
          </cell>
        </row>
        <row r="91">
          <cell r="D91">
            <v>2126</v>
          </cell>
        </row>
        <row r="92">
          <cell r="D92">
            <v>9974</v>
          </cell>
        </row>
        <row r="93">
          <cell r="D93">
            <v>11182</v>
          </cell>
        </row>
        <row r="95">
          <cell r="D95">
            <v>37</v>
          </cell>
        </row>
        <row r="96">
          <cell r="D96">
            <v>521151</v>
          </cell>
          <cell r="S96">
            <v>93588</v>
          </cell>
        </row>
      </sheetData>
      <sheetData sheetId="5" refreshError="1">
        <row r="8">
          <cell r="D8">
            <v>5098</v>
          </cell>
        </row>
        <row r="9">
          <cell r="D9">
            <v>581</v>
          </cell>
        </row>
        <row r="10">
          <cell r="D10">
            <v>676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378</v>
          </cell>
        </row>
        <row r="15">
          <cell r="D15">
            <v>2</v>
          </cell>
        </row>
        <row r="16">
          <cell r="D16">
            <v>4714</v>
          </cell>
        </row>
        <row r="17">
          <cell r="D17">
            <v>955</v>
          </cell>
        </row>
        <row r="18">
          <cell r="D18">
            <v>0</v>
          </cell>
        </row>
        <row r="19">
          <cell r="D19">
            <v>445</v>
          </cell>
        </row>
        <row r="20">
          <cell r="D20">
            <v>386</v>
          </cell>
        </row>
        <row r="21">
          <cell r="D21">
            <v>1292</v>
          </cell>
        </row>
        <row r="22">
          <cell r="D22">
            <v>1423</v>
          </cell>
        </row>
        <row r="23">
          <cell r="D23">
            <v>118</v>
          </cell>
        </row>
        <row r="24">
          <cell r="D24">
            <v>1233</v>
          </cell>
        </row>
        <row r="25">
          <cell r="D25">
            <v>0</v>
          </cell>
        </row>
        <row r="26">
          <cell r="D26">
            <v>285</v>
          </cell>
        </row>
        <row r="27">
          <cell r="D27">
            <v>147</v>
          </cell>
        </row>
        <row r="28">
          <cell r="D28">
            <v>86</v>
          </cell>
        </row>
        <row r="29">
          <cell r="D29">
            <v>1406</v>
          </cell>
        </row>
        <row r="30">
          <cell r="D30">
            <v>279</v>
          </cell>
        </row>
        <row r="31">
          <cell r="D31">
            <v>2969</v>
          </cell>
        </row>
        <row r="32">
          <cell r="D32">
            <v>84</v>
          </cell>
        </row>
        <row r="33">
          <cell r="D33">
            <v>54</v>
          </cell>
        </row>
        <row r="34">
          <cell r="D34">
            <v>461</v>
          </cell>
        </row>
        <row r="35">
          <cell r="D35">
            <v>8</v>
          </cell>
        </row>
        <row r="36">
          <cell r="D36">
            <v>1609</v>
          </cell>
        </row>
        <row r="37">
          <cell r="D37">
            <v>1307</v>
          </cell>
        </row>
        <row r="38">
          <cell r="D38">
            <v>844</v>
          </cell>
        </row>
        <row r="39">
          <cell r="D39">
            <v>3782</v>
          </cell>
        </row>
        <row r="40">
          <cell r="D40">
            <v>911</v>
          </cell>
        </row>
        <row r="41">
          <cell r="D41">
            <v>1460</v>
          </cell>
        </row>
        <row r="42">
          <cell r="D42">
            <v>241</v>
          </cell>
        </row>
        <row r="43">
          <cell r="D43">
            <v>3070</v>
          </cell>
        </row>
        <row r="44">
          <cell r="D44">
            <v>5</v>
          </cell>
        </row>
        <row r="45">
          <cell r="D45">
            <v>28271</v>
          </cell>
        </row>
        <row r="46">
          <cell r="D46">
            <v>1259</v>
          </cell>
        </row>
        <row r="47">
          <cell r="D47">
            <v>26117</v>
          </cell>
        </row>
        <row r="48">
          <cell r="D48">
            <v>8712</v>
          </cell>
        </row>
        <row r="49">
          <cell r="D49">
            <v>20729</v>
          </cell>
        </row>
        <row r="50">
          <cell r="D50">
            <v>58564</v>
          </cell>
        </row>
        <row r="51">
          <cell r="D51">
            <v>15458</v>
          </cell>
        </row>
        <row r="52">
          <cell r="D52">
            <v>1827</v>
          </cell>
        </row>
        <row r="53">
          <cell r="D53">
            <v>2966</v>
          </cell>
        </row>
        <row r="54">
          <cell r="D54">
            <v>8064</v>
          </cell>
        </row>
        <row r="55">
          <cell r="D55">
            <v>1624</v>
          </cell>
        </row>
        <row r="56">
          <cell r="D56">
            <v>74849</v>
          </cell>
        </row>
        <row r="57">
          <cell r="D57">
            <v>67005</v>
          </cell>
        </row>
        <row r="58">
          <cell r="D58">
            <v>898</v>
          </cell>
        </row>
        <row r="59">
          <cell r="D59">
            <v>1388</v>
          </cell>
        </row>
        <row r="60">
          <cell r="D60">
            <v>351</v>
          </cell>
        </row>
        <row r="61">
          <cell r="D61">
            <v>1655</v>
          </cell>
        </row>
        <row r="62">
          <cell r="D62">
            <v>3391</v>
          </cell>
        </row>
        <row r="63">
          <cell r="D63">
            <v>1250</v>
          </cell>
        </row>
        <row r="64">
          <cell r="D64">
            <v>4494</v>
          </cell>
        </row>
        <row r="65">
          <cell r="D65">
            <v>550</v>
          </cell>
        </row>
        <row r="66">
          <cell r="D66">
            <v>1890</v>
          </cell>
        </row>
        <row r="67">
          <cell r="D67">
            <v>5754</v>
          </cell>
        </row>
        <row r="68">
          <cell r="D68">
            <v>8074</v>
          </cell>
        </row>
        <row r="69">
          <cell r="D69">
            <v>2332</v>
          </cell>
        </row>
        <row r="70">
          <cell r="D70">
            <v>3988</v>
          </cell>
        </row>
        <row r="71">
          <cell r="D71">
            <v>688</v>
          </cell>
        </row>
        <row r="72">
          <cell r="D72">
            <v>1973</v>
          </cell>
        </row>
        <row r="73">
          <cell r="D73">
            <v>3360</v>
          </cell>
        </row>
        <row r="74">
          <cell r="D74">
            <v>746</v>
          </cell>
        </row>
        <row r="75">
          <cell r="D75">
            <v>7812</v>
          </cell>
        </row>
        <row r="76">
          <cell r="D76">
            <v>1401</v>
          </cell>
        </row>
        <row r="77">
          <cell r="D77">
            <v>7635</v>
          </cell>
        </row>
        <row r="78">
          <cell r="D78">
            <v>3583</v>
          </cell>
        </row>
        <row r="79">
          <cell r="D79">
            <v>15476</v>
          </cell>
        </row>
        <row r="80">
          <cell r="D80">
            <v>6425</v>
          </cell>
        </row>
        <row r="81">
          <cell r="D81">
            <v>20889</v>
          </cell>
        </row>
        <row r="82">
          <cell r="D82">
            <v>23222</v>
          </cell>
        </row>
        <row r="83">
          <cell r="D83">
            <v>30069</v>
          </cell>
        </row>
        <row r="84">
          <cell r="D84">
            <v>3610</v>
          </cell>
        </row>
        <row r="85">
          <cell r="D85">
            <v>5215</v>
          </cell>
        </row>
        <row r="86">
          <cell r="D86">
            <v>2656</v>
          </cell>
        </row>
        <row r="87">
          <cell r="D87">
            <v>438</v>
          </cell>
        </row>
        <row r="88">
          <cell r="D88">
            <v>1419</v>
          </cell>
        </row>
        <row r="89">
          <cell r="D89">
            <v>9152</v>
          </cell>
        </row>
        <row r="90">
          <cell r="D90">
            <v>3237</v>
          </cell>
        </row>
        <row r="91">
          <cell r="D91">
            <v>2106</v>
          </cell>
        </row>
        <row r="92">
          <cell r="D92">
            <v>10956</v>
          </cell>
        </row>
        <row r="93">
          <cell r="D93">
            <v>11155</v>
          </cell>
        </row>
        <row r="95">
          <cell r="D95">
            <v>53</v>
          </cell>
        </row>
        <row r="96">
          <cell r="D96">
            <v>561046</v>
          </cell>
          <cell r="S96">
            <v>96346</v>
          </cell>
        </row>
      </sheetData>
      <sheetData sheetId="6" refreshError="1">
        <row r="8">
          <cell r="D8">
            <v>5214</v>
          </cell>
        </row>
        <row r="9">
          <cell r="D9">
            <v>596</v>
          </cell>
        </row>
        <row r="10">
          <cell r="D10">
            <v>673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397</v>
          </cell>
        </row>
        <row r="15">
          <cell r="D15">
            <v>2</v>
          </cell>
        </row>
        <row r="16">
          <cell r="D16">
            <v>4861</v>
          </cell>
        </row>
        <row r="17">
          <cell r="D17">
            <v>978</v>
          </cell>
        </row>
        <row r="18">
          <cell r="D18">
            <v>0</v>
          </cell>
        </row>
        <row r="19">
          <cell r="D19">
            <v>447</v>
          </cell>
        </row>
        <row r="20">
          <cell r="D20">
            <v>392</v>
          </cell>
        </row>
        <row r="21">
          <cell r="D21">
            <v>1271</v>
          </cell>
        </row>
        <row r="22">
          <cell r="D22">
            <v>1421</v>
          </cell>
        </row>
        <row r="23">
          <cell r="D23">
            <v>119</v>
          </cell>
        </row>
        <row r="24">
          <cell r="D24">
            <v>1250</v>
          </cell>
        </row>
        <row r="25">
          <cell r="D25">
            <v>0</v>
          </cell>
        </row>
        <row r="26">
          <cell r="D26">
            <v>261</v>
          </cell>
        </row>
        <row r="27">
          <cell r="D27">
            <v>147</v>
          </cell>
        </row>
        <row r="28">
          <cell r="D28">
            <v>84</v>
          </cell>
        </row>
        <row r="29">
          <cell r="D29">
            <v>1400</v>
          </cell>
        </row>
        <row r="30">
          <cell r="D30">
            <v>272</v>
          </cell>
        </row>
        <row r="31">
          <cell r="D31">
            <v>2960</v>
          </cell>
        </row>
        <row r="32">
          <cell r="D32">
            <v>85</v>
          </cell>
        </row>
        <row r="33">
          <cell r="D33">
            <v>54</v>
          </cell>
        </row>
        <row r="34">
          <cell r="D34">
            <v>464</v>
          </cell>
        </row>
        <row r="35">
          <cell r="D35">
            <v>8</v>
          </cell>
        </row>
        <row r="36">
          <cell r="D36">
            <v>1543</v>
          </cell>
        </row>
        <row r="37">
          <cell r="D37">
            <v>1275</v>
          </cell>
        </row>
        <row r="38">
          <cell r="D38">
            <v>853</v>
          </cell>
        </row>
        <row r="39">
          <cell r="D39">
            <v>3760</v>
          </cell>
        </row>
        <row r="40">
          <cell r="D40">
            <v>920</v>
          </cell>
        </row>
        <row r="41">
          <cell r="D41">
            <v>1473</v>
          </cell>
        </row>
        <row r="42">
          <cell r="D42">
            <v>243</v>
          </cell>
        </row>
        <row r="43">
          <cell r="D43">
            <v>3127</v>
          </cell>
        </row>
        <row r="44">
          <cell r="D44">
            <v>5</v>
          </cell>
        </row>
        <row r="45">
          <cell r="D45">
            <v>27714</v>
          </cell>
        </row>
        <row r="46">
          <cell r="D46">
            <v>1253</v>
          </cell>
        </row>
        <row r="47">
          <cell r="D47">
            <v>25913</v>
          </cell>
        </row>
        <row r="48">
          <cell r="D48">
            <v>8895</v>
          </cell>
        </row>
        <row r="49">
          <cell r="D49">
            <v>21175</v>
          </cell>
        </row>
        <row r="50">
          <cell r="D50">
            <v>61343</v>
          </cell>
        </row>
        <row r="51">
          <cell r="D51">
            <v>16145</v>
          </cell>
        </row>
        <row r="52">
          <cell r="D52">
            <v>2195</v>
          </cell>
        </row>
        <row r="53">
          <cell r="D53">
            <v>3234</v>
          </cell>
        </row>
        <row r="54">
          <cell r="D54">
            <v>8430</v>
          </cell>
        </row>
        <row r="55">
          <cell r="D55">
            <v>1590</v>
          </cell>
        </row>
        <row r="56">
          <cell r="D56">
            <v>81744</v>
          </cell>
        </row>
        <row r="57">
          <cell r="D57">
            <v>72769</v>
          </cell>
        </row>
        <row r="58">
          <cell r="D58">
            <v>916</v>
          </cell>
        </row>
        <row r="59">
          <cell r="D59">
            <v>1249</v>
          </cell>
        </row>
        <row r="60">
          <cell r="D60">
            <v>351</v>
          </cell>
        </row>
        <row r="61">
          <cell r="D61">
            <v>1662</v>
          </cell>
        </row>
        <row r="62">
          <cell r="D62">
            <v>3480</v>
          </cell>
        </row>
        <row r="63">
          <cell r="D63">
            <v>1186</v>
          </cell>
        </row>
        <row r="64">
          <cell r="D64">
            <v>4543</v>
          </cell>
        </row>
        <row r="65">
          <cell r="D65">
            <v>553</v>
          </cell>
        </row>
        <row r="66">
          <cell r="D66">
            <v>1907</v>
          </cell>
        </row>
        <row r="67">
          <cell r="D67">
            <v>5899</v>
          </cell>
        </row>
        <row r="68">
          <cell r="D68">
            <v>8170</v>
          </cell>
        </row>
        <row r="69">
          <cell r="D69">
            <v>2407</v>
          </cell>
        </row>
        <row r="70">
          <cell r="D70">
            <v>4052</v>
          </cell>
        </row>
        <row r="71">
          <cell r="D71">
            <v>702</v>
          </cell>
        </row>
        <row r="72">
          <cell r="D72">
            <v>2057</v>
          </cell>
        </row>
        <row r="73">
          <cell r="D73">
            <v>3375</v>
          </cell>
        </row>
        <row r="74">
          <cell r="D74">
            <v>748</v>
          </cell>
        </row>
        <row r="75">
          <cell r="D75">
            <v>8367</v>
          </cell>
        </row>
        <row r="76">
          <cell r="D76">
            <v>1507</v>
          </cell>
        </row>
        <row r="77">
          <cell r="D77">
            <v>7897</v>
          </cell>
        </row>
        <row r="78">
          <cell r="D78">
            <v>3725</v>
          </cell>
        </row>
        <row r="79">
          <cell r="D79">
            <v>16237</v>
          </cell>
        </row>
        <row r="80">
          <cell r="D80">
            <v>6369</v>
          </cell>
        </row>
        <row r="81">
          <cell r="D81">
            <v>20770</v>
          </cell>
        </row>
        <row r="82">
          <cell r="D82">
            <v>21729</v>
          </cell>
        </row>
        <row r="83">
          <cell r="D83">
            <v>31320</v>
          </cell>
        </row>
        <row r="84">
          <cell r="D84">
            <v>3666</v>
          </cell>
        </row>
        <row r="85">
          <cell r="D85">
            <v>5243</v>
          </cell>
        </row>
        <row r="86">
          <cell r="D86">
            <v>2900</v>
          </cell>
        </row>
        <row r="87">
          <cell r="D87">
            <v>449</v>
          </cell>
        </row>
        <row r="88">
          <cell r="D88">
            <v>1471</v>
          </cell>
        </row>
        <row r="89">
          <cell r="D89">
            <v>10258</v>
          </cell>
        </row>
        <row r="90">
          <cell r="D90">
            <v>3107</v>
          </cell>
        </row>
        <row r="91">
          <cell r="D91">
            <v>2119</v>
          </cell>
        </row>
        <row r="92">
          <cell r="D92">
            <v>11691</v>
          </cell>
        </row>
        <row r="93">
          <cell r="D93">
            <v>11281</v>
          </cell>
        </row>
        <row r="95">
          <cell r="D95">
            <v>65</v>
          </cell>
        </row>
        <row r="96">
          <cell r="D96">
            <v>582384</v>
          </cell>
          <cell r="S96">
            <v>97771</v>
          </cell>
        </row>
      </sheetData>
      <sheetData sheetId="7" refreshError="1">
        <row r="8">
          <cell r="D8">
            <v>5114</v>
          </cell>
        </row>
        <row r="9">
          <cell r="D9">
            <v>593</v>
          </cell>
        </row>
        <row r="10">
          <cell r="D10">
            <v>661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2</v>
          </cell>
        </row>
        <row r="16">
          <cell r="D16">
            <v>4910</v>
          </cell>
        </row>
        <row r="17">
          <cell r="D17">
            <v>983</v>
          </cell>
        </row>
        <row r="18">
          <cell r="D18">
            <v>0</v>
          </cell>
        </row>
        <row r="19">
          <cell r="D19">
            <v>420</v>
          </cell>
        </row>
        <row r="20">
          <cell r="D20">
            <v>393</v>
          </cell>
        </row>
        <row r="21">
          <cell r="D21">
            <v>1268</v>
          </cell>
        </row>
        <row r="22">
          <cell r="D22">
            <v>1391</v>
          </cell>
        </row>
        <row r="23">
          <cell r="D23">
            <v>125</v>
          </cell>
        </row>
        <row r="24">
          <cell r="D24">
            <v>1239</v>
          </cell>
        </row>
        <row r="25">
          <cell r="D25">
            <v>0</v>
          </cell>
        </row>
        <row r="26">
          <cell r="D26">
            <v>260</v>
          </cell>
        </row>
        <row r="27">
          <cell r="D27">
            <v>148</v>
          </cell>
        </row>
        <row r="28">
          <cell r="D28">
            <v>82</v>
          </cell>
        </row>
        <row r="29">
          <cell r="D29">
            <v>1372</v>
          </cell>
        </row>
        <row r="30">
          <cell r="D30">
            <v>265</v>
          </cell>
        </row>
        <row r="31">
          <cell r="D31">
            <v>2935</v>
          </cell>
        </row>
        <row r="32">
          <cell r="D32">
            <v>90</v>
          </cell>
        </row>
        <row r="33">
          <cell r="D33">
            <v>57</v>
          </cell>
        </row>
        <row r="34">
          <cell r="D34">
            <v>467</v>
          </cell>
        </row>
        <row r="35">
          <cell r="D35">
            <v>8</v>
          </cell>
        </row>
        <row r="36">
          <cell r="D36">
            <v>1369</v>
          </cell>
        </row>
        <row r="37">
          <cell r="D37">
            <v>1212</v>
          </cell>
        </row>
        <row r="38">
          <cell r="D38">
            <v>838</v>
          </cell>
        </row>
        <row r="39">
          <cell r="D39">
            <v>3676</v>
          </cell>
        </row>
        <row r="40">
          <cell r="D40">
            <v>923</v>
          </cell>
        </row>
        <row r="41">
          <cell r="D41">
            <v>1483</v>
          </cell>
        </row>
        <row r="42">
          <cell r="D42">
            <v>241</v>
          </cell>
        </row>
        <row r="43">
          <cell r="D43">
            <v>3149</v>
          </cell>
        </row>
        <row r="44">
          <cell r="D44">
            <v>5</v>
          </cell>
        </row>
        <row r="45">
          <cell r="D45">
            <v>25534</v>
          </cell>
        </row>
        <row r="46">
          <cell r="D46">
            <v>1188</v>
          </cell>
        </row>
        <row r="47">
          <cell r="D47">
            <v>25060</v>
          </cell>
        </row>
        <row r="48">
          <cell r="D48">
            <v>8898</v>
          </cell>
        </row>
        <row r="49">
          <cell r="D49">
            <v>21337</v>
          </cell>
        </row>
        <row r="50">
          <cell r="D50">
            <v>62522</v>
          </cell>
        </row>
        <row r="51">
          <cell r="D51">
            <v>16273</v>
          </cell>
        </row>
        <row r="52">
          <cell r="D52">
            <v>2328</v>
          </cell>
        </row>
        <row r="53">
          <cell r="D53">
            <v>3291</v>
          </cell>
        </row>
        <row r="54">
          <cell r="D54">
            <v>8613</v>
          </cell>
        </row>
        <row r="55">
          <cell r="D55">
            <v>1738</v>
          </cell>
        </row>
        <row r="56">
          <cell r="D56">
            <v>84552</v>
          </cell>
        </row>
        <row r="57">
          <cell r="D57">
            <v>74919</v>
          </cell>
        </row>
        <row r="58">
          <cell r="D58">
            <v>921</v>
          </cell>
        </row>
        <row r="59">
          <cell r="D59">
            <v>1251</v>
          </cell>
        </row>
        <row r="60">
          <cell r="D60">
            <v>355</v>
          </cell>
        </row>
        <row r="61">
          <cell r="D61">
            <v>1603</v>
          </cell>
        </row>
        <row r="62">
          <cell r="D62">
            <v>3498</v>
          </cell>
        </row>
        <row r="63">
          <cell r="D63">
            <v>1365</v>
          </cell>
        </row>
        <row r="64">
          <cell r="D64">
            <v>4512</v>
          </cell>
        </row>
        <row r="65">
          <cell r="D65">
            <v>552</v>
          </cell>
        </row>
        <row r="66">
          <cell r="D66">
            <v>1891</v>
          </cell>
        </row>
        <row r="67">
          <cell r="D67">
            <v>5937</v>
          </cell>
        </row>
        <row r="68">
          <cell r="D68">
            <v>8151</v>
          </cell>
        </row>
        <row r="69">
          <cell r="D69">
            <v>2443</v>
          </cell>
        </row>
        <row r="70">
          <cell r="D70">
            <v>4040</v>
          </cell>
        </row>
        <row r="71">
          <cell r="D71">
            <v>700</v>
          </cell>
        </row>
        <row r="72">
          <cell r="D72">
            <v>2099</v>
          </cell>
        </row>
        <row r="73">
          <cell r="D73">
            <v>3425</v>
          </cell>
        </row>
        <row r="74">
          <cell r="D74">
            <v>745</v>
          </cell>
        </row>
        <row r="75">
          <cell r="D75">
            <v>8604</v>
          </cell>
        </row>
        <row r="76">
          <cell r="D76">
            <v>1687</v>
          </cell>
        </row>
        <row r="77">
          <cell r="D77">
            <v>7917</v>
          </cell>
        </row>
        <row r="78">
          <cell r="D78">
            <v>3725</v>
          </cell>
        </row>
        <row r="79">
          <cell r="D79">
            <v>16169</v>
          </cell>
        </row>
        <row r="80">
          <cell r="D80">
            <v>6434</v>
          </cell>
        </row>
        <row r="81">
          <cell r="D81">
            <v>20705</v>
          </cell>
        </row>
        <row r="82">
          <cell r="D82">
            <v>19884</v>
          </cell>
        </row>
        <row r="83">
          <cell r="D83">
            <v>31770</v>
          </cell>
        </row>
        <row r="84">
          <cell r="D84">
            <v>3640</v>
          </cell>
        </row>
        <row r="85">
          <cell r="D85">
            <v>5237</v>
          </cell>
        </row>
        <row r="86">
          <cell r="D86">
            <v>2905</v>
          </cell>
        </row>
        <row r="87">
          <cell r="D87">
            <v>443</v>
          </cell>
        </row>
        <row r="88">
          <cell r="D88">
            <v>1495</v>
          </cell>
        </row>
        <row r="89">
          <cell r="D89">
            <v>11075</v>
          </cell>
        </row>
        <row r="90">
          <cell r="D90">
            <v>3138</v>
          </cell>
        </row>
        <row r="91">
          <cell r="D91">
            <v>2101</v>
          </cell>
        </row>
        <row r="92">
          <cell r="D92">
            <v>11840</v>
          </cell>
        </row>
        <row r="93">
          <cell r="D93">
            <v>11209</v>
          </cell>
        </row>
        <row r="95">
          <cell r="D95">
            <v>71</v>
          </cell>
        </row>
        <row r="96">
          <cell r="D96">
            <v>585869</v>
          </cell>
          <cell r="S96">
            <v>97586</v>
          </cell>
        </row>
      </sheetData>
      <sheetData sheetId="8" refreshError="1">
        <row r="8">
          <cell r="D8">
            <v>5232</v>
          </cell>
        </row>
        <row r="9">
          <cell r="D9">
            <v>592</v>
          </cell>
        </row>
        <row r="10">
          <cell r="D10">
            <v>659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2</v>
          </cell>
        </row>
        <row r="16">
          <cell r="D16">
            <v>4912</v>
          </cell>
        </row>
        <row r="17">
          <cell r="D17">
            <v>982</v>
          </cell>
        </row>
        <row r="18">
          <cell r="D18">
            <v>0</v>
          </cell>
        </row>
        <row r="19">
          <cell r="D19">
            <v>411</v>
          </cell>
        </row>
        <row r="20">
          <cell r="D20">
            <v>393</v>
          </cell>
        </row>
        <row r="21">
          <cell r="D21">
            <v>1145</v>
          </cell>
        </row>
        <row r="22">
          <cell r="D22">
            <v>1343</v>
          </cell>
        </row>
        <row r="23">
          <cell r="D23">
            <v>124</v>
          </cell>
        </row>
        <row r="24">
          <cell r="D24">
            <v>1219</v>
          </cell>
        </row>
        <row r="25">
          <cell r="D25">
            <v>0</v>
          </cell>
        </row>
        <row r="26">
          <cell r="D26">
            <v>263</v>
          </cell>
        </row>
        <row r="27">
          <cell r="D27">
            <v>149</v>
          </cell>
        </row>
        <row r="28">
          <cell r="D28">
            <v>81</v>
          </cell>
        </row>
        <row r="29">
          <cell r="D29">
            <v>1346</v>
          </cell>
        </row>
        <row r="30">
          <cell r="D30">
            <v>263</v>
          </cell>
        </row>
        <row r="31">
          <cell r="D31">
            <v>2887</v>
          </cell>
        </row>
        <row r="32">
          <cell r="D32">
            <v>88</v>
          </cell>
        </row>
        <row r="33">
          <cell r="D33">
            <v>55</v>
          </cell>
        </row>
        <row r="34">
          <cell r="D34">
            <v>449</v>
          </cell>
        </row>
        <row r="35">
          <cell r="D35">
            <v>9</v>
          </cell>
        </row>
        <row r="36">
          <cell r="D36">
            <v>1341</v>
          </cell>
        </row>
        <row r="37">
          <cell r="D37">
            <v>1134</v>
          </cell>
        </row>
        <row r="38">
          <cell r="D38">
            <v>850</v>
          </cell>
        </row>
        <row r="39">
          <cell r="D39">
            <v>3663</v>
          </cell>
        </row>
        <row r="40">
          <cell r="D40">
            <v>921</v>
          </cell>
        </row>
        <row r="41">
          <cell r="D41">
            <v>1479</v>
          </cell>
        </row>
        <row r="42">
          <cell r="D42">
            <v>238</v>
          </cell>
        </row>
        <row r="43">
          <cell r="D43">
            <v>3157</v>
          </cell>
        </row>
        <row r="44">
          <cell r="D44">
            <v>6</v>
          </cell>
        </row>
        <row r="45">
          <cell r="D45">
            <v>24279</v>
          </cell>
        </row>
        <row r="46">
          <cell r="D46">
            <v>1167</v>
          </cell>
        </row>
        <row r="47">
          <cell r="D47">
            <v>24383</v>
          </cell>
        </row>
        <row r="48">
          <cell r="D48">
            <v>8900</v>
          </cell>
        </row>
        <row r="49">
          <cell r="D49">
            <v>21189</v>
          </cell>
        </row>
        <row r="50">
          <cell r="D50">
            <v>62371</v>
          </cell>
        </row>
        <row r="51">
          <cell r="D51">
            <v>16228</v>
          </cell>
        </row>
        <row r="52">
          <cell r="D52">
            <v>2346</v>
          </cell>
        </row>
        <row r="53">
          <cell r="D53">
            <v>3300</v>
          </cell>
        </row>
        <row r="54">
          <cell r="D54">
            <v>8534</v>
          </cell>
        </row>
        <row r="55">
          <cell r="D55">
            <v>1713</v>
          </cell>
        </row>
        <row r="56">
          <cell r="D56">
            <v>84907</v>
          </cell>
        </row>
        <row r="57">
          <cell r="D57">
            <v>74539</v>
          </cell>
        </row>
        <row r="58">
          <cell r="D58">
            <v>922</v>
          </cell>
        </row>
        <row r="59">
          <cell r="D59">
            <v>1327</v>
          </cell>
        </row>
        <row r="60">
          <cell r="D60">
            <v>359</v>
          </cell>
        </row>
        <row r="61">
          <cell r="D61">
            <v>1611</v>
          </cell>
        </row>
        <row r="62">
          <cell r="D62">
            <v>3504</v>
          </cell>
        </row>
        <row r="63">
          <cell r="D63">
            <v>1282</v>
          </cell>
        </row>
        <row r="64">
          <cell r="D64">
            <v>4506</v>
          </cell>
        </row>
        <row r="65">
          <cell r="D65">
            <v>552</v>
          </cell>
        </row>
        <row r="66">
          <cell r="D66">
            <v>1898</v>
          </cell>
        </row>
        <row r="67">
          <cell r="D67">
            <v>5934</v>
          </cell>
        </row>
        <row r="68">
          <cell r="D68">
            <v>8108</v>
          </cell>
        </row>
        <row r="69">
          <cell r="D69">
            <v>2426</v>
          </cell>
        </row>
        <row r="70">
          <cell r="D70">
            <v>4029</v>
          </cell>
        </row>
        <row r="71">
          <cell r="D71">
            <v>702</v>
          </cell>
        </row>
        <row r="72">
          <cell r="D72">
            <v>2053</v>
          </cell>
        </row>
        <row r="73">
          <cell r="D73">
            <v>3429</v>
          </cell>
        </row>
        <row r="74">
          <cell r="D74">
            <v>747</v>
          </cell>
        </row>
        <row r="75">
          <cell r="D75">
            <v>8598</v>
          </cell>
        </row>
        <row r="76">
          <cell r="D76">
            <v>1566</v>
          </cell>
        </row>
        <row r="77">
          <cell r="D77">
            <v>7852</v>
          </cell>
        </row>
        <row r="78">
          <cell r="D78">
            <v>3722</v>
          </cell>
        </row>
        <row r="79">
          <cell r="D79">
            <v>16401</v>
          </cell>
        </row>
        <row r="80">
          <cell r="D80">
            <v>6482</v>
          </cell>
        </row>
        <row r="81">
          <cell r="D81">
            <v>20753</v>
          </cell>
        </row>
        <row r="82">
          <cell r="D82">
            <v>19397</v>
          </cell>
        </row>
        <row r="83">
          <cell r="D83">
            <v>32053</v>
          </cell>
        </row>
        <row r="84">
          <cell r="D84">
            <v>3654</v>
          </cell>
        </row>
        <row r="85">
          <cell r="D85">
            <v>5215</v>
          </cell>
        </row>
        <row r="86">
          <cell r="D86">
            <v>2864</v>
          </cell>
        </row>
        <row r="87">
          <cell r="D87">
            <v>445</v>
          </cell>
        </row>
        <row r="88">
          <cell r="D88">
            <v>1501</v>
          </cell>
        </row>
        <row r="89">
          <cell r="D89">
            <v>10636</v>
          </cell>
        </row>
        <row r="90">
          <cell r="D90">
            <v>3062</v>
          </cell>
        </row>
        <row r="91">
          <cell r="D91">
            <v>2075</v>
          </cell>
        </row>
        <row r="92">
          <cell r="D92">
            <v>11873</v>
          </cell>
        </row>
        <row r="93">
          <cell r="D93">
            <v>11212</v>
          </cell>
        </row>
        <row r="95">
          <cell r="D95">
            <v>61</v>
          </cell>
        </row>
        <row r="96">
          <cell r="D96">
            <v>582463</v>
          </cell>
          <cell r="S96">
            <v>97597</v>
          </cell>
        </row>
      </sheetData>
      <sheetData sheetId="9" refreshError="1">
        <row r="8">
          <cell r="D8">
            <v>5031</v>
          </cell>
        </row>
        <row r="9">
          <cell r="D9">
            <v>575</v>
          </cell>
        </row>
        <row r="10">
          <cell r="D10">
            <v>621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403</v>
          </cell>
        </row>
        <row r="15">
          <cell r="D15">
            <v>2</v>
          </cell>
        </row>
        <row r="16">
          <cell r="D16">
            <v>4724</v>
          </cell>
        </row>
        <row r="17">
          <cell r="D17">
            <v>964</v>
          </cell>
        </row>
        <row r="18">
          <cell r="D18">
            <v>0</v>
          </cell>
        </row>
        <row r="19">
          <cell r="D19">
            <v>399</v>
          </cell>
        </row>
        <row r="20">
          <cell r="D20">
            <v>381</v>
          </cell>
        </row>
        <row r="21">
          <cell r="D21">
            <v>1095</v>
          </cell>
        </row>
        <row r="22">
          <cell r="D22">
            <v>1367</v>
          </cell>
        </row>
        <row r="23">
          <cell r="D23">
            <v>121</v>
          </cell>
        </row>
        <row r="24">
          <cell r="D24">
            <v>1197</v>
          </cell>
        </row>
        <row r="25">
          <cell r="D25">
            <v>0</v>
          </cell>
        </row>
        <row r="26">
          <cell r="D26">
            <v>257</v>
          </cell>
        </row>
        <row r="27">
          <cell r="D27">
            <v>146</v>
          </cell>
        </row>
        <row r="28">
          <cell r="D28">
            <v>79</v>
          </cell>
        </row>
        <row r="29">
          <cell r="D29">
            <v>1348</v>
          </cell>
        </row>
        <row r="30">
          <cell r="D30">
            <v>261</v>
          </cell>
        </row>
        <row r="31">
          <cell r="D31">
            <v>2895</v>
          </cell>
        </row>
        <row r="32">
          <cell r="D32">
            <v>84</v>
          </cell>
        </row>
        <row r="33">
          <cell r="D33">
            <v>54</v>
          </cell>
        </row>
        <row r="34">
          <cell r="D34">
            <v>443</v>
          </cell>
        </row>
        <row r="35">
          <cell r="D35">
            <v>9</v>
          </cell>
        </row>
        <row r="36">
          <cell r="D36">
            <v>1460</v>
          </cell>
        </row>
        <row r="37">
          <cell r="D37">
            <v>1184</v>
          </cell>
        </row>
        <row r="38">
          <cell r="D38">
            <v>850</v>
          </cell>
        </row>
        <row r="39">
          <cell r="D39">
            <v>3688</v>
          </cell>
        </row>
        <row r="40">
          <cell r="D40">
            <v>911</v>
          </cell>
        </row>
        <row r="41">
          <cell r="D41">
            <v>1472</v>
          </cell>
        </row>
        <row r="42">
          <cell r="D42">
            <v>238</v>
          </cell>
        </row>
        <row r="43">
          <cell r="D43">
            <v>3019</v>
          </cell>
        </row>
        <row r="44">
          <cell r="D44">
            <v>6</v>
          </cell>
        </row>
        <row r="45">
          <cell r="D45">
            <v>25726</v>
          </cell>
        </row>
        <row r="46">
          <cell r="D46">
            <v>1197</v>
          </cell>
        </row>
        <row r="47">
          <cell r="D47">
            <v>24707</v>
          </cell>
        </row>
        <row r="48">
          <cell r="D48">
            <v>8763</v>
          </cell>
        </row>
        <row r="49">
          <cell r="D49">
            <v>20337</v>
          </cell>
        </row>
        <row r="50">
          <cell r="D50">
            <v>58296</v>
          </cell>
        </row>
        <row r="51">
          <cell r="D51">
            <v>15528</v>
          </cell>
        </row>
        <row r="52">
          <cell r="D52">
            <v>1910</v>
          </cell>
        </row>
        <row r="53">
          <cell r="D53">
            <v>3161</v>
          </cell>
        </row>
        <row r="54">
          <cell r="D54">
            <v>8122</v>
          </cell>
        </row>
        <row r="55">
          <cell r="D55">
            <v>1672</v>
          </cell>
        </row>
        <row r="56">
          <cell r="D56">
            <v>76692</v>
          </cell>
        </row>
        <row r="57">
          <cell r="D57">
            <v>65449</v>
          </cell>
        </row>
        <row r="58">
          <cell r="D58">
            <v>889</v>
          </cell>
        </row>
        <row r="59">
          <cell r="D59">
            <v>1747</v>
          </cell>
        </row>
        <row r="60">
          <cell r="D60">
            <v>347</v>
          </cell>
        </row>
        <row r="61">
          <cell r="D61">
            <v>1610</v>
          </cell>
        </row>
        <row r="62">
          <cell r="D62">
            <v>3519</v>
          </cell>
        </row>
        <row r="63">
          <cell r="D63">
            <v>1197</v>
          </cell>
        </row>
        <row r="64">
          <cell r="D64">
            <v>4478</v>
          </cell>
        </row>
        <row r="65">
          <cell r="D65">
            <v>552</v>
          </cell>
        </row>
        <row r="66">
          <cell r="D66">
            <v>1894</v>
          </cell>
        </row>
        <row r="67">
          <cell r="D67">
            <v>5830</v>
          </cell>
        </row>
        <row r="68">
          <cell r="D68">
            <v>8105</v>
          </cell>
        </row>
        <row r="69">
          <cell r="D69">
            <v>2371</v>
          </cell>
        </row>
        <row r="70">
          <cell r="D70">
            <v>4010</v>
          </cell>
        </row>
        <row r="71">
          <cell r="D71">
            <v>686</v>
          </cell>
        </row>
        <row r="72">
          <cell r="D72">
            <v>2017</v>
          </cell>
        </row>
        <row r="73">
          <cell r="D73">
            <v>3451</v>
          </cell>
        </row>
        <row r="74">
          <cell r="D74">
            <v>745</v>
          </cell>
        </row>
        <row r="75">
          <cell r="D75">
            <v>7824</v>
          </cell>
        </row>
        <row r="76">
          <cell r="D76">
            <v>1549</v>
          </cell>
        </row>
        <row r="77">
          <cell r="D77">
            <v>7644</v>
          </cell>
        </row>
        <row r="78">
          <cell r="D78">
            <v>3631</v>
          </cell>
        </row>
        <row r="79">
          <cell r="D79">
            <v>15714</v>
          </cell>
        </row>
        <row r="80">
          <cell r="D80">
            <v>6576</v>
          </cell>
        </row>
        <row r="81">
          <cell r="D81">
            <v>20727</v>
          </cell>
        </row>
        <row r="82">
          <cell r="D82">
            <v>21214</v>
          </cell>
        </row>
        <row r="83">
          <cell r="D83">
            <v>31040</v>
          </cell>
        </row>
        <row r="84">
          <cell r="D84">
            <v>3571</v>
          </cell>
        </row>
        <row r="85">
          <cell r="D85">
            <v>5173</v>
          </cell>
        </row>
        <row r="86">
          <cell r="D86">
            <v>2774</v>
          </cell>
        </row>
        <row r="87">
          <cell r="D87">
            <v>444</v>
          </cell>
        </row>
        <row r="88">
          <cell r="D88">
            <v>1411</v>
          </cell>
        </row>
        <row r="89">
          <cell r="D89">
            <v>9237</v>
          </cell>
        </row>
        <row r="90">
          <cell r="D90">
            <v>3096</v>
          </cell>
        </row>
        <row r="91">
          <cell r="D91">
            <v>2049</v>
          </cell>
        </row>
        <row r="92">
          <cell r="D92">
            <v>11165</v>
          </cell>
        </row>
        <row r="93">
          <cell r="D93">
            <v>11012</v>
          </cell>
        </row>
        <row r="95">
          <cell r="D95">
            <v>63</v>
          </cell>
        </row>
        <row r="96">
          <cell r="D96">
            <v>556207</v>
          </cell>
          <cell r="S96">
            <v>96740</v>
          </cell>
        </row>
      </sheetData>
      <sheetData sheetId="10" refreshError="1">
        <row r="8">
          <cell r="D8">
            <v>4702</v>
          </cell>
        </row>
        <row r="9">
          <cell r="D9">
            <v>507</v>
          </cell>
        </row>
        <row r="10">
          <cell r="D10">
            <v>586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398</v>
          </cell>
        </row>
        <row r="15">
          <cell r="D15">
            <v>2</v>
          </cell>
        </row>
        <row r="16">
          <cell r="D16">
            <v>4388</v>
          </cell>
        </row>
        <row r="17">
          <cell r="D17">
            <v>884</v>
          </cell>
        </row>
        <row r="18">
          <cell r="D18">
            <v>0</v>
          </cell>
        </row>
        <row r="19">
          <cell r="D19">
            <v>398</v>
          </cell>
        </row>
        <row r="20">
          <cell r="D20">
            <v>355</v>
          </cell>
        </row>
        <row r="21">
          <cell r="D21">
            <v>1122</v>
          </cell>
        </row>
        <row r="22">
          <cell r="D22">
            <v>1388</v>
          </cell>
        </row>
        <row r="23">
          <cell r="D23">
            <v>118</v>
          </cell>
        </row>
        <row r="24">
          <cell r="D24">
            <v>1172</v>
          </cell>
        </row>
        <row r="25">
          <cell r="D25">
            <v>0</v>
          </cell>
        </row>
        <row r="26">
          <cell r="D26">
            <v>247</v>
          </cell>
        </row>
        <row r="27">
          <cell r="D27">
            <v>149</v>
          </cell>
        </row>
        <row r="28">
          <cell r="D28">
            <v>81</v>
          </cell>
        </row>
        <row r="29">
          <cell r="D29">
            <v>1364</v>
          </cell>
        </row>
        <row r="30">
          <cell r="D30">
            <v>265</v>
          </cell>
        </row>
        <row r="31">
          <cell r="D31">
            <v>2871</v>
          </cell>
        </row>
        <row r="32">
          <cell r="D32">
            <v>88</v>
          </cell>
        </row>
        <row r="33">
          <cell r="D33">
            <v>54</v>
          </cell>
        </row>
        <row r="34">
          <cell r="D34">
            <v>444</v>
          </cell>
        </row>
        <row r="35">
          <cell r="D35">
            <v>9</v>
          </cell>
        </row>
        <row r="36">
          <cell r="D36">
            <v>1539</v>
          </cell>
        </row>
        <row r="37">
          <cell r="D37">
            <v>1162</v>
          </cell>
        </row>
        <row r="38">
          <cell r="D38">
            <v>813</v>
          </cell>
        </row>
        <row r="39">
          <cell r="D39">
            <v>3659</v>
          </cell>
        </row>
        <row r="40">
          <cell r="D40">
            <v>877</v>
          </cell>
        </row>
        <row r="41">
          <cell r="D41">
            <v>1471</v>
          </cell>
        </row>
        <row r="42">
          <cell r="D42">
            <v>238</v>
          </cell>
        </row>
        <row r="43">
          <cell r="D43">
            <v>2777</v>
          </cell>
        </row>
        <row r="44">
          <cell r="D44">
            <v>6</v>
          </cell>
        </row>
        <row r="45">
          <cell r="D45">
            <v>26873</v>
          </cell>
        </row>
        <row r="46">
          <cell r="D46">
            <v>1234</v>
          </cell>
        </row>
        <row r="47">
          <cell r="D47">
            <v>24998</v>
          </cell>
        </row>
        <row r="48">
          <cell r="D48">
            <v>8573</v>
          </cell>
        </row>
        <row r="49">
          <cell r="D49">
            <v>18756</v>
          </cell>
        </row>
        <row r="50">
          <cell r="D50">
            <v>50042</v>
          </cell>
        </row>
        <row r="51">
          <cell r="D51">
            <v>12245</v>
          </cell>
        </row>
        <row r="52">
          <cell r="D52">
            <v>968</v>
          </cell>
        </row>
        <row r="53">
          <cell r="D53">
            <v>2766</v>
          </cell>
        </row>
        <row r="54">
          <cell r="D54">
            <v>6924</v>
          </cell>
        </row>
        <row r="55">
          <cell r="D55">
            <v>1692</v>
          </cell>
        </row>
        <row r="56">
          <cell r="D56">
            <v>36314</v>
          </cell>
        </row>
        <row r="57">
          <cell r="D57">
            <v>41966</v>
          </cell>
        </row>
        <row r="58">
          <cell r="D58">
            <v>878</v>
          </cell>
        </row>
        <row r="59">
          <cell r="D59">
            <v>1256</v>
          </cell>
        </row>
        <row r="60">
          <cell r="D60">
            <v>346</v>
          </cell>
        </row>
        <row r="61">
          <cell r="D61">
            <v>1605</v>
          </cell>
        </row>
        <row r="62">
          <cell r="D62">
            <v>3526</v>
          </cell>
        </row>
        <row r="63">
          <cell r="D63">
            <v>1232</v>
          </cell>
        </row>
        <row r="64">
          <cell r="D64">
            <v>4458</v>
          </cell>
        </row>
        <row r="65">
          <cell r="D65">
            <v>554</v>
          </cell>
        </row>
        <row r="66">
          <cell r="D66">
            <v>1886</v>
          </cell>
        </row>
        <row r="67">
          <cell r="D67">
            <v>5496</v>
          </cell>
        </row>
        <row r="68">
          <cell r="D68">
            <v>8065</v>
          </cell>
        </row>
        <row r="69">
          <cell r="D69">
            <v>2272</v>
          </cell>
        </row>
        <row r="70">
          <cell r="D70">
            <v>3892</v>
          </cell>
        </row>
        <row r="71">
          <cell r="D71">
            <v>704</v>
          </cell>
        </row>
        <row r="72">
          <cell r="D72">
            <v>1951</v>
          </cell>
        </row>
        <row r="73">
          <cell r="D73">
            <v>3245</v>
          </cell>
        </row>
        <row r="74">
          <cell r="D74">
            <v>745</v>
          </cell>
        </row>
        <row r="75">
          <cell r="D75">
            <v>5448</v>
          </cell>
        </row>
        <row r="76">
          <cell r="D76">
            <v>981</v>
          </cell>
        </row>
        <row r="77">
          <cell r="D77">
            <v>6238</v>
          </cell>
        </row>
        <row r="78">
          <cell r="D78">
            <v>3365</v>
          </cell>
        </row>
        <row r="79">
          <cell r="D79">
            <v>14771</v>
          </cell>
        </row>
        <row r="80">
          <cell r="D80">
            <v>6037</v>
          </cell>
        </row>
        <row r="81">
          <cell r="D81">
            <v>20780</v>
          </cell>
        </row>
        <row r="82">
          <cell r="D82">
            <v>22928</v>
          </cell>
        </row>
        <row r="83">
          <cell r="D83">
            <v>29926</v>
          </cell>
        </row>
        <row r="84">
          <cell r="D84">
            <v>3608</v>
          </cell>
        </row>
        <row r="85">
          <cell r="D85">
            <v>5162</v>
          </cell>
        </row>
        <row r="86">
          <cell r="D86">
            <v>1887</v>
          </cell>
        </row>
        <row r="87">
          <cell r="D87">
            <v>394</v>
          </cell>
        </row>
        <row r="88">
          <cell r="D88">
            <v>1128</v>
          </cell>
        </row>
        <row r="89">
          <cell r="D89">
            <v>7079</v>
          </cell>
        </row>
        <row r="90">
          <cell r="D90">
            <v>3236</v>
          </cell>
        </row>
        <row r="91">
          <cell r="D91">
            <v>2019</v>
          </cell>
        </row>
        <row r="92">
          <cell r="D92">
            <v>9573</v>
          </cell>
        </row>
        <row r="93">
          <cell r="D93">
            <v>10880</v>
          </cell>
        </row>
        <row r="95">
          <cell r="D95">
            <v>39</v>
          </cell>
        </row>
        <row r="96">
          <cell r="D96">
            <v>465076</v>
          </cell>
          <cell r="S96">
            <v>91517</v>
          </cell>
        </row>
      </sheetData>
      <sheetData sheetId="11" refreshError="1">
        <row r="8">
          <cell r="D8">
            <v>4667</v>
          </cell>
        </row>
        <row r="9">
          <cell r="D9">
            <v>505</v>
          </cell>
        </row>
        <row r="10">
          <cell r="D10">
            <v>577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392</v>
          </cell>
        </row>
        <row r="15">
          <cell r="D15">
            <v>2</v>
          </cell>
        </row>
        <row r="16">
          <cell r="D16">
            <v>4279</v>
          </cell>
        </row>
        <row r="17">
          <cell r="D17">
            <v>879</v>
          </cell>
        </row>
        <row r="18">
          <cell r="D18">
            <v>0</v>
          </cell>
        </row>
        <row r="19">
          <cell r="D19">
            <v>397</v>
          </cell>
        </row>
        <row r="20">
          <cell r="D20">
            <v>349</v>
          </cell>
        </row>
        <row r="21">
          <cell r="D21">
            <v>1197</v>
          </cell>
        </row>
        <row r="22">
          <cell r="D22">
            <v>1412</v>
          </cell>
        </row>
        <row r="23">
          <cell r="D23">
            <v>118</v>
          </cell>
        </row>
        <row r="24">
          <cell r="D24">
            <v>1171</v>
          </cell>
        </row>
        <row r="25">
          <cell r="D25">
            <v>0</v>
          </cell>
        </row>
        <row r="26">
          <cell r="D26">
            <v>238</v>
          </cell>
        </row>
        <row r="27">
          <cell r="D27">
            <v>149</v>
          </cell>
        </row>
        <row r="28">
          <cell r="D28">
            <v>82</v>
          </cell>
        </row>
        <row r="29">
          <cell r="D29">
            <v>1377</v>
          </cell>
        </row>
        <row r="30">
          <cell r="D30">
            <v>265</v>
          </cell>
        </row>
        <row r="31">
          <cell r="D31">
            <v>2946</v>
          </cell>
        </row>
        <row r="32">
          <cell r="D32">
            <v>91</v>
          </cell>
        </row>
        <row r="33">
          <cell r="D33">
            <v>53</v>
          </cell>
        </row>
        <row r="34">
          <cell r="D34">
            <v>441</v>
          </cell>
        </row>
        <row r="35">
          <cell r="D35">
            <v>9</v>
          </cell>
        </row>
        <row r="36">
          <cell r="D36">
            <v>1623</v>
          </cell>
        </row>
        <row r="37">
          <cell r="D37">
            <v>1219</v>
          </cell>
        </row>
        <row r="38">
          <cell r="D38">
            <v>803</v>
          </cell>
        </row>
        <row r="39">
          <cell r="D39">
            <v>3667</v>
          </cell>
        </row>
        <row r="40">
          <cell r="D40">
            <v>873</v>
          </cell>
        </row>
        <row r="41">
          <cell r="D41">
            <v>1469</v>
          </cell>
        </row>
        <row r="42">
          <cell r="D42">
            <v>235</v>
          </cell>
        </row>
        <row r="43">
          <cell r="D43">
            <v>2740</v>
          </cell>
        </row>
        <row r="44">
          <cell r="D44">
            <v>6</v>
          </cell>
        </row>
        <row r="45">
          <cell r="D45">
            <v>28350</v>
          </cell>
        </row>
        <row r="46">
          <cell r="D46">
            <v>1274</v>
          </cell>
        </row>
        <row r="47">
          <cell r="D47">
            <v>25546</v>
          </cell>
        </row>
        <row r="48">
          <cell r="D48">
            <v>8550</v>
          </cell>
        </row>
        <row r="49">
          <cell r="D49">
            <v>18366</v>
          </cell>
        </row>
        <row r="50">
          <cell r="D50">
            <v>49161</v>
          </cell>
        </row>
        <row r="51">
          <cell r="D51">
            <v>11409</v>
          </cell>
        </row>
        <row r="52">
          <cell r="D52">
            <v>785</v>
          </cell>
        </row>
        <row r="53">
          <cell r="D53">
            <v>2394</v>
          </cell>
        </row>
        <row r="54">
          <cell r="D54">
            <v>5390</v>
          </cell>
        </row>
        <row r="55">
          <cell r="D55">
            <v>1721</v>
          </cell>
        </row>
        <row r="56">
          <cell r="D56">
            <v>19384</v>
          </cell>
        </row>
        <row r="57">
          <cell r="D57">
            <v>36764</v>
          </cell>
        </row>
        <row r="58">
          <cell r="D58">
            <v>885</v>
          </cell>
        </row>
        <row r="59">
          <cell r="D59">
            <v>1151</v>
          </cell>
        </row>
        <row r="60">
          <cell r="D60">
            <v>353</v>
          </cell>
        </row>
        <row r="61">
          <cell r="D61">
            <v>1584</v>
          </cell>
        </row>
        <row r="62">
          <cell r="D62">
            <v>3587</v>
          </cell>
        </row>
        <row r="63">
          <cell r="D63">
            <v>1238</v>
          </cell>
        </row>
        <row r="64">
          <cell r="D64">
            <v>4459</v>
          </cell>
        </row>
        <row r="65">
          <cell r="D65">
            <v>555</v>
          </cell>
        </row>
        <row r="66">
          <cell r="D66">
            <v>1904</v>
          </cell>
        </row>
        <row r="67">
          <cell r="D67">
            <v>5442</v>
          </cell>
        </row>
        <row r="68">
          <cell r="D68">
            <v>8122</v>
          </cell>
        </row>
        <row r="69">
          <cell r="D69">
            <v>2280</v>
          </cell>
        </row>
        <row r="70">
          <cell r="D70">
            <v>4066</v>
          </cell>
        </row>
        <row r="71">
          <cell r="D71">
            <v>731</v>
          </cell>
        </row>
        <row r="72">
          <cell r="D72">
            <v>1983</v>
          </cell>
        </row>
        <row r="73">
          <cell r="D73">
            <v>3245</v>
          </cell>
        </row>
        <row r="74">
          <cell r="D74">
            <v>758</v>
          </cell>
        </row>
        <row r="75">
          <cell r="D75">
            <v>4855</v>
          </cell>
        </row>
        <row r="76">
          <cell r="D76">
            <v>1001</v>
          </cell>
        </row>
        <row r="77">
          <cell r="D77">
            <v>5924</v>
          </cell>
        </row>
        <row r="78">
          <cell r="D78">
            <v>3374</v>
          </cell>
        </row>
        <row r="79">
          <cell r="D79">
            <v>14793</v>
          </cell>
        </row>
        <row r="80">
          <cell r="D80">
            <v>5958</v>
          </cell>
        </row>
        <row r="81">
          <cell r="D81">
            <v>21066</v>
          </cell>
        </row>
        <row r="82">
          <cell r="D82">
            <v>23457</v>
          </cell>
        </row>
        <row r="83">
          <cell r="D83">
            <v>30057</v>
          </cell>
        </row>
        <row r="84">
          <cell r="D84">
            <v>3688</v>
          </cell>
        </row>
        <row r="85">
          <cell r="D85">
            <v>5218</v>
          </cell>
        </row>
        <row r="86">
          <cell r="D86">
            <v>1791</v>
          </cell>
        </row>
        <row r="87">
          <cell r="D87">
            <v>376</v>
          </cell>
        </row>
        <row r="88">
          <cell r="D88">
            <v>1122</v>
          </cell>
        </row>
        <row r="89">
          <cell r="D89">
            <v>6810</v>
          </cell>
        </row>
        <row r="90">
          <cell r="D90">
            <v>3259</v>
          </cell>
        </row>
        <row r="91">
          <cell r="D91">
            <v>2022</v>
          </cell>
        </row>
        <row r="92">
          <cell r="D92">
            <v>8842</v>
          </cell>
        </row>
        <row r="93">
          <cell r="D93">
            <v>10946</v>
          </cell>
        </row>
        <row r="95">
          <cell r="D95">
            <v>37</v>
          </cell>
        </row>
        <row r="96">
          <cell r="D96">
            <v>440265</v>
          </cell>
          <cell r="S96">
            <v>90672</v>
          </cell>
        </row>
      </sheetData>
      <sheetData sheetId="12" refreshError="1">
        <row r="8">
          <cell r="D8">
            <v>4520</v>
          </cell>
        </row>
        <row r="9">
          <cell r="D9">
            <v>456</v>
          </cell>
        </row>
        <row r="10">
          <cell r="D10">
            <v>536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385</v>
          </cell>
        </row>
        <row r="15">
          <cell r="D15">
            <v>2</v>
          </cell>
        </row>
        <row r="16">
          <cell r="D16">
            <v>4155</v>
          </cell>
        </row>
        <row r="17">
          <cell r="D17">
            <v>848</v>
          </cell>
        </row>
        <row r="18">
          <cell r="D18">
            <v>0</v>
          </cell>
        </row>
        <row r="19">
          <cell r="D19">
            <v>386</v>
          </cell>
        </row>
        <row r="20">
          <cell r="D20">
            <v>339</v>
          </cell>
        </row>
        <row r="21">
          <cell r="D21">
            <v>1191</v>
          </cell>
        </row>
        <row r="22">
          <cell r="D22">
            <v>1380</v>
          </cell>
        </row>
        <row r="23">
          <cell r="D23">
            <v>117</v>
          </cell>
        </row>
        <row r="24">
          <cell r="D24">
            <v>1143</v>
          </cell>
        </row>
        <row r="25">
          <cell r="D25">
            <v>0</v>
          </cell>
        </row>
        <row r="26">
          <cell r="D26">
            <v>238</v>
          </cell>
        </row>
        <row r="27">
          <cell r="D27">
            <v>147</v>
          </cell>
        </row>
        <row r="28">
          <cell r="D28">
            <v>79</v>
          </cell>
        </row>
        <row r="29">
          <cell r="D29">
            <v>1369</v>
          </cell>
        </row>
        <row r="30">
          <cell r="D30">
            <v>265</v>
          </cell>
        </row>
        <row r="31">
          <cell r="D31">
            <v>2879</v>
          </cell>
        </row>
        <row r="32">
          <cell r="D32">
            <v>87</v>
          </cell>
        </row>
        <row r="33">
          <cell r="D33">
            <v>52</v>
          </cell>
        </row>
        <row r="34">
          <cell r="D34">
            <v>440</v>
          </cell>
        </row>
        <row r="35">
          <cell r="D35">
            <v>11</v>
          </cell>
        </row>
        <row r="36">
          <cell r="D36">
            <v>1589</v>
          </cell>
        </row>
        <row r="37">
          <cell r="D37">
            <v>1228</v>
          </cell>
        </row>
        <row r="38">
          <cell r="D38">
            <v>779</v>
          </cell>
        </row>
        <row r="39">
          <cell r="D39">
            <v>3541</v>
          </cell>
        </row>
        <row r="40">
          <cell r="D40">
            <v>874</v>
          </cell>
        </row>
        <row r="41">
          <cell r="D41">
            <v>1466</v>
          </cell>
        </row>
        <row r="42">
          <cell r="D42">
            <v>235</v>
          </cell>
        </row>
        <row r="43">
          <cell r="D43">
            <v>2728</v>
          </cell>
        </row>
        <row r="44">
          <cell r="D44">
            <v>6</v>
          </cell>
        </row>
        <row r="45">
          <cell r="D45">
            <v>26602</v>
          </cell>
        </row>
        <row r="46">
          <cell r="D46">
            <v>1218</v>
          </cell>
        </row>
        <row r="47">
          <cell r="D47">
            <v>24863</v>
          </cell>
        </row>
        <row r="48">
          <cell r="D48">
            <v>8408</v>
          </cell>
        </row>
        <row r="49">
          <cell r="D49">
            <v>17958</v>
          </cell>
        </row>
        <row r="50">
          <cell r="D50">
            <v>48529</v>
          </cell>
        </row>
        <row r="51">
          <cell r="D51">
            <v>10880</v>
          </cell>
        </row>
        <row r="52">
          <cell r="D52">
            <v>671</v>
          </cell>
        </row>
        <row r="53">
          <cell r="D53">
            <v>2396</v>
          </cell>
        </row>
        <row r="54">
          <cell r="D54">
            <v>5350</v>
          </cell>
        </row>
        <row r="55">
          <cell r="D55">
            <v>1739</v>
          </cell>
        </row>
        <row r="56">
          <cell r="D56">
            <v>15539</v>
          </cell>
        </row>
        <row r="57">
          <cell r="D57">
            <v>34469</v>
          </cell>
        </row>
        <row r="58">
          <cell r="D58">
            <v>869</v>
          </cell>
        </row>
        <row r="59">
          <cell r="D59">
            <v>1061</v>
          </cell>
        </row>
        <row r="60">
          <cell r="D60">
            <v>347</v>
          </cell>
        </row>
        <row r="61">
          <cell r="D61">
            <v>1595</v>
          </cell>
        </row>
        <row r="62">
          <cell r="D62">
            <v>3596</v>
          </cell>
        </row>
        <row r="63">
          <cell r="D63">
            <v>1221</v>
          </cell>
        </row>
        <row r="64">
          <cell r="D64">
            <v>4435</v>
          </cell>
        </row>
        <row r="65">
          <cell r="D65">
            <v>549</v>
          </cell>
        </row>
        <row r="66">
          <cell r="D66">
            <v>1889</v>
          </cell>
        </row>
        <row r="67">
          <cell r="D67">
            <v>5324</v>
          </cell>
        </row>
        <row r="68">
          <cell r="D68">
            <v>8108</v>
          </cell>
        </row>
        <row r="69">
          <cell r="D69">
            <v>2256</v>
          </cell>
        </row>
        <row r="70">
          <cell r="D70">
            <v>4065</v>
          </cell>
        </row>
        <row r="71">
          <cell r="D71">
            <v>712</v>
          </cell>
        </row>
        <row r="72">
          <cell r="D72">
            <v>1896</v>
          </cell>
        </row>
        <row r="73">
          <cell r="D73">
            <v>3118</v>
          </cell>
        </row>
        <row r="74">
          <cell r="D74">
            <v>746</v>
          </cell>
        </row>
        <row r="75">
          <cell r="D75">
            <v>4596</v>
          </cell>
        </row>
        <row r="76">
          <cell r="D76">
            <v>1002</v>
          </cell>
        </row>
        <row r="77">
          <cell r="D77">
            <v>5779</v>
          </cell>
        </row>
        <row r="78">
          <cell r="D78">
            <v>3295</v>
          </cell>
        </row>
        <row r="79">
          <cell r="D79">
            <v>14443</v>
          </cell>
        </row>
        <row r="80">
          <cell r="D80">
            <v>5815</v>
          </cell>
        </row>
        <row r="81">
          <cell r="D81">
            <v>20968</v>
          </cell>
        </row>
        <row r="82">
          <cell r="D82">
            <v>23137</v>
          </cell>
        </row>
        <row r="83">
          <cell r="D83">
            <v>29975</v>
          </cell>
        </row>
        <row r="84">
          <cell r="D84">
            <v>3708</v>
          </cell>
        </row>
        <row r="85">
          <cell r="D85">
            <v>5275</v>
          </cell>
        </row>
        <row r="86">
          <cell r="D86">
            <v>1726</v>
          </cell>
        </row>
        <row r="87">
          <cell r="D87">
            <v>358</v>
          </cell>
        </row>
        <row r="88">
          <cell r="D88">
            <v>1114</v>
          </cell>
        </row>
        <row r="89">
          <cell r="D89">
            <v>6675</v>
          </cell>
        </row>
        <row r="90">
          <cell r="D90">
            <v>3227</v>
          </cell>
        </row>
        <row r="91">
          <cell r="D91">
            <v>2004</v>
          </cell>
        </row>
        <row r="92">
          <cell r="D92">
            <v>8612</v>
          </cell>
        </row>
        <row r="93">
          <cell r="D93">
            <v>10862</v>
          </cell>
        </row>
        <row r="95">
          <cell r="D95">
            <v>37</v>
          </cell>
        </row>
        <row r="96">
          <cell r="D96">
            <v>426489</v>
          </cell>
          <cell r="S96">
            <v>89710</v>
          </cell>
        </row>
      </sheetData>
      <sheetData sheetId="13" refreshError="1"/>
      <sheetData sheetId="14">
        <row r="101">
          <cell r="D101">
            <v>438509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Hoja1"/>
    </sheetNames>
    <sheetDataSet>
      <sheetData sheetId="0">
        <row r="8">
          <cell r="D8">
            <v>4610</v>
          </cell>
        </row>
        <row r="9">
          <cell r="D9">
            <v>601</v>
          </cell>
        </row>
        <row r="10">
          <cell r="D10">
            <v>510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389</v>
          </cell>
        </row>
        <row r="15">
          <cell r="D15">
            <v>3</v>
          </cell>
        </row>
        <row r="16">
          <cell r="D16">
            <v>3756</v>
          </cell>
        </row>
        <row r="17">
          <cell r="D17">
            <v>778</v>
          </cell>
        </row>
        <row r="18">
          <cell r="D18">
            <v>0</v>
          </cell>
        </row>
        <row r="19">
          <cell r="D19">
            <v>342</v>
          </cell>
        </row>
        <row r="20">
          <cell r="D20">
            <v>337</v>
          </cell>
        </row>
        <row r="21">
          <cell r="D21">
            <v>976</v>
          </cell>
        </row>
        <row r="22">
          <cell r="D22">
            <v>1389</v>
          </cell>
        </row>
        <row r="23">
          <cell r="D23">
            <v>104</v>
          </cell>
        </row>
        <row r="24">
          <cell r="D24">
            <v>1059</v>
          </cell>
        </row>
        <row r="25">
          <cell r="D25">
            <v>0</v>
          </cell>
        </row>
        <row r="26">
          <cell r="D26">
            <v>227</v>
          </cell>
        </row>
        <row r="27">
          <cell r="D27">
            <v>136</v>
          </cell>
        </row>
        <row r="28">
          <cell r="D28">
            <v>79</v>
          </cell>
        </row>
        <row r="29">
          <cell r="D29">
            <v>1328</v>
          </cell>
        </row>
        <row r="30">
          <cell r="D30">
            <v>265</v>
          </cell>
        </row>
        <row r="31">
          <cell r="D31">
            <v>2831</v>
          </cell>
        </row>
        <row r="32">
          <cell r="D32">
            <v>81</v>
          </cell>
        </row>
        <row r="33">
          <cell r="D33">
            <v>47</v>
          </cell>
        </row>
        <row r="34">
          <cell r="D34">
            <v>426</v>
          </cell>
        </row>
        <row r="35">
          <cell r="D35">
            <v>9</v>
          </cell>
        </row>
        <row r="36">
          <cell r="D36">
            <v>1140</v>
          </cell>
        </row>
        <row r="37">
          <cell r="D37">
            <v>1105</v>
          </cell>
        </row>
        <row r="38">
          <cell r="D38">
            <v>682</v>
          </cell>
        </row>
        <row r="39">
          <cell r="D39">
            <v>3972</v>
          </cell>
        </row>
        <row r="40">
          <cell r="D40">
            <v>824</v>
          </cell>
        </row>
        <row r="41">
          <cell r="D41">
            <v>1477</v>
          </cell>
        </row>
        <row r="42">
          <cell r="D42">
            <v>219</v>
          </cell>
        </row>
        <row r="43">
          <cell r="D43">
            <v>2752</v>
          </cell>
        </row>
        <row r="44">
          <cell r="D44">
            <v>7</v>
          </cell>
        </row>
        <row r="45">
          <cell r="D45">
            <v>27594</v>
          </cell>
        </row>
        <row r="46">
          <cell r="D46">
            <v>1223</v>
          </cell>
        </row>
        <row r="47">
          <cell r="D47">
            <v>24678</v>
          </cell>
        </row>
        <row r="48">
          <cell r="D48">
            <v>8051</v>
          </cell>
        </row>
        <row r="49">
          <cell r="D49">
            <v>16764</v>
          </cell>
        </row>
        <row r="50">
          <cell r="D50">
            <v>44650</v>
          </cell>
        </row>
        <row r="51">
          <cell r="D51">
            <v>10222</v>
          </cell>
        </row>
        <row r="52">
          <cell r="D52">
            <v>622</v>
          </cell>
        </row>
        <row r="53">
          <cell r="D53">
            <v>1907</v>
          </cell>
        </row>
        <row r="54">
          <cell r="D54">
            <v>4891</v>
          </cell>
        </row>
        <row r="55">
          <cell r="D55">
            <v>1751</v>
          </cell>
        </row>
        <row r="56">
          <cell r="D56">
            <v>12288</v>
          </cell>
        </row>
        <row r="57">
          <cell r="D57">
            <v>26692</v>
          </cell>
        </row>
        <row r="58">
          <cell r="D58">
            <v>767</v>
          </cell>
        </row>
        <row r="59">
          <cell r="D59">
            <v>703</v>
          </cell>
        </row>
        <row r="60">
          <cell r="D60">
            <v>326</v>
          </cell>
        </row>
        <row r="61">
          <cell r="D61">
            <v>1576</v>
          </cell>
        </row>
        <row r="62">
          <cell r="D62">
            <v>3521</v>
          </cell>
        </row>
        <row r="63">
          <cell r="D63">
            <v>967</v>
          </cell>
        </row>
        <row r="64">
          <cell r="D64">
            <v>4369</v>
          </cell>
        </row>
        <row r="65">
          <cell r="D65">
            <v>553</v>
          </cell>
        </row>
        <row r="66">
          <cell r="D66">
            <v>1913</v>
          </cell>
        </row>
        <row r="67">
          <cell r="D67">
            <v>5255</v>
          </cell>
        </row>
        <row r="68">
          <cell r="D68">
            <v>8207</v>
          </cell>
        </row>
        <row r="69">
          <cell r="D69">
            <v>2315</v>
          </cell>
        </row>
        <row r="70">
          <cell r="D70">
            <v>4044</v>
          </cell>
        </row>
        <row r="71">
          <cell r="D71">
            <v>760</v>
          </cell>
        </row>
        <row r="72">
          <cell r="D72">
            <v>1858</v>
          </cell>
        </row>
        <row r="73">
          <cell r="D73">
            <v>3327</v>
          </cell>
        </row>
        <row r="74">
          <cell r="D74">
            <v>775</v>
          </cell>
        </row>
        <row r="75">
          <cell r="D75">
            <v>4076</v>
          </cell>
        </row>
        <row r="76">
          <cell r="D76">
            <v>652</v>
          </cell>
        </row>
        <row r="77">
          <cell r="D77">
            <v>4869</v>
          </cell>
        </row>
        <row r="78">
          <cell r="D78">
            <v>3282</v>
          </cell>
        </row>
        <row r="79">
          <cell r="D79">
            <v>14762</v>
          </cell>
        </row>
        <row r="80">
          <cell r="D80">
            <v>5235</v>
          </cell>
        </row>
        <row r="81">
          <cell r="D81">
            <v>22143</v>
          </cell>
        </row>
        <row r="82">
          <cell r="D82">
            <v>23972</v>
          </cell>
        </row>
        <row r="83">
          <cell r="D83">
            <v>32298</v>
          </cell>
        </row>
        <row r="84">
          <cell r="D84">
            <v>3799</v>
          </cell>
        </row>
        <row r="85">
          <cell r="D85">
            <v>5206</v>
          </cell>
        </row>
        <row r="86">
          <cell r="D86">
            <v>1465</v>
          </cell>
        </row>
        <row r="87">
          <cell r="D87">
            <v>300</v>
          </cell>
        </row>
        <row r="88">
          <cell r="D88">
            <v>939</v>
          </cell>
        </row>
        <row r="89">
          <cell r="D89">
            <v>5960</v>
          </cell>
        </row>
        <row r="90">
          <cell r="D90">
            <v>2991</v>
          </cell>
        </row>
        <row r="91">
          <cell r="D91">
            <v>1839</v>
          </cell>
        </row>
        <row r="92">
          <cell r="D92">
            <v>7764</v>
          </cell>
        </row>
        <row r="93">
          <cell r="D93">
            <v>10815</v>
          </cell>
        </row>
        <row r="94">
          <cell r="D94">
            <v>0</v>
          </cell>
        </row>
        <row r="95">
          <cell r="D95">
            <v>36</v>
          </cell>
        </row>
        <row r="96">
          <cell r="D96">
            <v>407434</v>
          </cell>
          <cell r="S96">
            <v>89292</v>
          </cell>
        </row>
      </sheetData>
      <sheetData sheetId="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Afiliados_BALEARES_Actividades_"/>
    </sheetNames>
    <sheetDataSet>
      <sheetData sheetId="0">
        <row r="8">
          <cell r="D8">
            <v>4662</v>
          </cell>
        </row>
        <row r="9">
          <cell r="D9">
            <v>621</v>
          </cell>
        </row>
        <row r="10">
          <cell r="D10">
            <v>547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392</v>
          </cell>
        </row>
        <row r="15">
          <cell r="D15">
            <v>3</v>
          </cell>
        </row>
        <row r="16">
          <cell r="D16">
            <v>3771</v>
          </cell>
        </row>
        <row r="17">
          <cell r="D17">
            <v>773</v>
          </cell>
        </row>
        <row r="18">
          <cell r="D18">
            <v>0</v>
          </cell>
        </row>
        <row r="19">
          <cell r="D19">
            <v>365</v>
          </cell>
        </row>
        <row r="20">
          <cell r="D20">
            <v>335</v>
          </cell>
        </row>
        <row r="21">
          <cell r="D21">
            <v>991</v>
          </cell>
        </row>
        <row r="22">
          <cell r="D22">
            <v>1390</v>
          </cell>
        </row>
        <row r="23">
          <cell r="D23">
            <v>104</v>
          </cell>
        </row>
        <row r="24">
          <cell r="D24">
            <v>1055</v>
          </cell>
        </row>
        <row r="25">
          <cell r="D25">
            <v>0</v>
          </cell>
        </row>
        <row r="26">
          <cell r="D26">
            <v>231</v>
          </cell>
        </row>
        <row r="27">
          <cell r="D27">
            <v>136</v>
          </cell>
        </row>
        <row r="28">
          <cell r="D28">
            <v>82</v>
          </cell>
        </row>
        <row r="29">
          <cell r="D29">
            <v>1338</v>
          </cell>
        </row>
        <row r="30">
          <cell r="D30">
            <v>270</v>
          </cell>
        </row>
        <row r="31">
          <cell r="D31">
            <v>2876</v>
          </cell>
        </row>
        <row r="32">
          <cell r="D32">
            <v>81</v>
          </cell>
        </row>
        <row r="33">
          <cell r="D33">
            <v>47</v>
          </cell>
        </row>
        <row r="34">
          <cell r="D34">
            <v>431</v>
          </cell>
        </row>
        <row r="35">
          <cell r="D35">
            <v>9</v>
          </cell>
        </row>
        <row r="36">
          <cell r="D36">
            <v>1167</v>
          </cell>
        </row>
        <row r="37">
          <cell r="D37">
            <v>1102</v>
          </cell>
        </row>
        <row r="38">
          <cell r="D38">
            <v>704</v>
          </cell>
        </row>
        <row r="39">
          <cell r="D39">
            <v>4038</v>
          </cell>
        </row>
        <row r="40">
          <cell r="D40">
            <v>822</v>
          </cell>
        </row>
        <row r="41">
          <cell r="D41">
            <v>1489</v>
          </cell>
        </row>
        <row r="42">
          <cell r="D42">
            <v>207</v>
          </cell>
        </row>
        <row r="43">
          <cell r="D43">
            <v>2729</v>
          </cell>
        </row>
        <row r="44">
          <cell r="D44">
            <v>7</v>
          </cell>
        </row>
        <row r="45">
          <cell r="D45">
            <v>28406</v>
          </cell>
        </row>
        <row r="46">
          <cell r="D46">
            <v>1249</v>
          </cell>
        </row>
        <row r="47">
          <cell r="D47">
            <v>25207</v>
          </cell>
        </row>
        <row r="48">
          <cell r="D48">
            <v>8028</v>
          </cell>
        </row>
        <row r="49">
          <cell r="D49">
            <v>16851</v>
          </cell>
        </row>
        <row r="50">
          <cell r="D50">
            <v>44499</v>
          </cell>
        </row>
        <row r="51">
          <cell r="D51">
            <v>10190</v>
          </cell>
        </row>
        <row r="52">
          <cell r="D52">
            <v>633</v>
          </cell>
        </row>
        <row r="53">
          <cell r="D53">
            <v>1911</v>
          </cell>
        </row>
        <row r="54">
          <cell r="D54">
            <v>4916</v>
          </cell>
        </row>
        <row r="55">
          <cell r="D55">
            <v>1708</v>
          </cell>
        </row>
        <row r="56">
          <cell r="D56">
            <v>12376</v>
          </cell>
        </row>
        <row r="57">
          <cell r="D57">
            <v>26411</v>
          </cell>
        </row>
        <row r="58">
          <cell r="D58">
            <v>759</v>
          </cell>
        </row>
        <row r="59">
          <cell r="D59">
            <v>806</v>
          </cell>
        </row>
        <row r="60">
          <cell r="D60">
            <v>320</v>
          </cell>
        </row>
        <row r="61">
          <cell r="D61">
            <v>1577</v>
          </cell>
        </row>
        <row r="62">
          <cell r="D62">
            <v>3537</v>
          </cell>
        </row>
        <row r="63">
          <cell r="D63">
            <v>947</v>
          </cell>
        </row>
        <row r="64">
          <cell r="D64">
            <v>4354</v>
          </cell>
        </row>
        <row r="65">
          <cell r="D65">
            <v>544</v>
          </cell>
        </row>
        <row r="66">
          <cell r="D66">
            <v>1911</v>
          </cell>
        </row>
        <row r="67">
          <cell r="D67">
            <v>5267</v>
          </cell>
        </row>
        <row r="68">
          <cell r="D68">
            <v>8236</v>
          </cell>
        </row>
        <row r="69">
          <cell r="D69">
            <v>2315</v>
          </cell>
        </row>
        <row r="70">
          <cell r="D70">
            <v>4059</v>
          </cell>
        </row>
        <row r="71">
          <cell r="D71">
            <v>769</v>
          </cell>
        </row>
        <row r="72">
          <cell r="D72">
            <v>1900</v>
          </cell>
        </row>
        <row r="73">
          <cell r="D73">
            <v>3343</v>
          </cell>
        </row>
        <row r="74">
          <cell r="D74">
            <v>772</v>
          </cell>
        </row>
        <row r="75">
          <cell r="D75">
            <v>4042</v>
          </cell>
        </row>
        <row r="76">
          <cell r="D76">
            <v>629</v>
          </cell>
        </row>
        <row r="77">
          <cell r="D77">
            <v>4752</v>
          </cell>
        </row>
        <row r="78">
          <cell r="D78">
            <v>3236</v>
          </cell>
        </row>
        <row r="79">
          <cell r="D79">
            <v>14809</v>
          </cell>
        </row>
        <row r="80">
          <cell r="D80">
            <v>5142</v>
          </cell>
        </row>
        <row r="81">
          <cell r="D81">
            <v>22322</v>
          </cell>
        </row>
        <row r="82">
          <cell r="D82">
            <v>24193</v>
          </cell>
        </row>
        <row r="83">
          <cell r="D83">
            <v>32377</v>
          </cell>
        </row>
        <row r="84">
          <cell r="D84">
            <v>3758</v>
          </cell>
        </row>
        <row r="85">
          <cell r="D85">
            <v>5176</v>
          </cell>
        </row>
        <row r="86">
          <cell r="D86">
            <v>1459</v>
          </cell>
        </row>
        <row r="87">
          <cell r="D87">
            <v>305</v>
          </cell>
        </row>
        <row r="88">
          <cell r="D88">
            <v>934</v>
          </cell>
        </row>
        <row r="89">
          <cell r="D89">
            <v>5987</v>
          </cell>
        </row>
        <row r="90">
          <cell r="D90">
            <v>3000</v>
          </cell>
        </row>
        <row r="91">
          <cell r="D91">
            <v>1836</v>
          </cell>
        </row>
        <row r="92">
          <cell r="D92">
            <v>7734</v>
          </cell>
        </row>
        <row r="93">
          <cell r="D93">
            <v>10898</v>
          </cell>
        </row>
        <row r="94">
          <cell r="D94">
            <v>0</v>
          </cell>
        </row>
        <row r="95">
          <cell r="D95">
            <v>36</v>
          </cell>
        </row>
        <row r="96">
          <cell r="D96">
            <v>409202</v>
          </cell>
          <cell r="S96">
            <v>89604</v>
          </cell>
        </row>
      </sheetData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Hoja1"/>
    </sheetNames>
    <sheetDataSet>
      <sheetData sheetId="0">
        <row r="8">
          <cell r="D8">
            <v>4726</v>
          </cell>
        </row>
        <row r="9">
          <cell r="D9">
            <v>631</v>
          </cell>
        </row>
        <row r="10">
          <cell r="D10">
            <v>571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388</v>
          </cell>
        </row>
        <row r="15">
          <cell r="D15">
            <v>3</v>
          </cell>
        </row>
        <row r="16">
          <cell r="D16">
            <v>3811</v>
          </cell>
        </row>
        <row r="17">
          <cell r="D17">
            <v>786</v>
          </cell>
        </row>
        <row r="18">
          <cell r="D18">
            <v>0</v>
          </cell>
        </row>
        <row r="19">
          <cell r="D19">
            <v>338</v>
          </cell>
        </row>
        <row r="20">
          <cell r="D20">
            <v>351</v>
          </cell>
        </row>
        <row r="21">
          <cell r="D21">
            <v>887</v>
          </cell>
        </row>
        <row r="22">
          <cell r="D22">
            <v>1385</v>
          </cell>
        </row>
        <row r="23">
          <cell r="D23">
            <v>81</v>
          </cell>
        </row>
        <row r="24">
          <cell r="D24">
            <v>1117</v>
          </cell>
        </row>
        <row r="25">
          <cell r="D25">
            <v>0</v>
          </cell>
        </row>
        <row r="26">
          <cell r="D26">
            <v>229</v>
          </cell>
        </row>
        <row r="27">
          <cell r="D27">
            <v>139</v>
          </cell>
        </row>
        <row r="28">
          <cell r="D28">
            <v>81</v>
          </cell>
        </row>
        <row r="29">
          <cell r="D29">
            <v>1346</v>
          </cell>
        </row>
        <row r="30">
          <cell r="D30">
            <v>268</v>
          </cell>
        </row>
        <row r="31">
          <cell r="D31">
            <v>2881</v>
          </cell>
        </row>
        <row r="32">
          <cell r="D32">
            <v>77</v>
          </cell>
        </row>
        <row r="33">
          <cell r="D33">
            <v>50</v>
          </cell>
        </row>
        <row r="34">
          <cell r="D34">
            <v>433</v>
          </cell>
        </row>
        <row r="35">
          <cell r="D35">
            <v>9</v>
          </cell>
        </row>
        <row r="36">
          <cell r="D36">
            <v>1184</v>
          </cell>
        </row>
        <row r="37">
          <cell r="D37">
            <v>1119</v>
          </cell>
        </row>
        <row r="38">
          <cell r="D38">
            <v>716</v>
          </cell>
        </row>
        <row r="39">
          <cell r="D39">
            <v>4062</v>
          </cell>
        </row>
        <row r="40">
          <cell r="D40">
            <v>823</v>
          </cell>
        </row>
        <row r="41">
          <cell r="D41">
            <v>1496</v>
          </cell>
        </row>
        <row r="42">
          <cell r="D42">
            <v>208</v>
          </cell>
        </row>
        <row r="43">
          <cell r="D43">
            <v>2757</v>
          </cell>
        </row>
        <row r="44">
          <cell r="D44">
            <v>6</v>
          </cell>
        </row>
        <row r="45">
          <cell r="D45">
            <v>28558</v>
          </cell>
        </row>
        <row r="46">
          <cell r="D46">
            <v>1253</v>
          </cell>
        </row>
        <row r="47">
          <cell r="D47">
            <v>25230</v>
          </cell>
        </row>
        <row r="48">
          <cell r="D48">
            <v>8010</v>
          </cell>
        </row>
        <row r="49">
          <cell r="D49">
            <v>17042</v>
          </cell>
        </row>
        <row r="50">
          <cell r="D50">
            <v>45109</v>
          </cell>
        </row>
        <row r="51">
          <cell r="D51">
            <v>10280</v>
          </cell>
        </row>
        <row r="52">
          <cell r="D52">
            <v>677</v>
          </cell>
        </row>
        <row r="53">
          <cell r="D53">
            <v>1984</v>
          </cell>
        </row>
        <row r="54">
          <cell r="D54">
            <v>5354</v>
          </cell>
        </row>
        <row r="55">
          <cell r="D55">
            <v>1677</v>
          </cell>
        </row>
        <row r="56">
          <cell r="D56">
            <v>15306</v>
          </cell>
        </row>
        <row r="57">
          <cell r="D57">
            <v>29813</v>
          </cell>
        </row>
        <row r="58">
          <cell r="D58">
            <v>763</v>
          </cell>
        </row>
        <row r="59">
          <cell r="D59">
            <v>823</v>
          </cell>
        </row>
        <row r="60">
          <cell r="D60">
            <v>315</v>
          </cell>
        </row>
        <row r="61">
          <cell r="D61">
            <v>1570</v>
          </cell>
        </row>
        <row r="62">
          <cell r="D62">
            <v>3553</v>
          </cell>
        </row>
        <row r="63">
          <cell r="D63">
            <v>944</v>
          </cell>
        </row>
        <row r="64">
          <cell r="D64">
            <v>3506</v>
          </cell>
        </row>
        <row r="65">
          <cell r="D65">
            <v>542</v>
          </cell>
        </row>
        <row r="66">
          <cell r="D66">
            <v>1924</v>
          </cell>
        </row>
        <row r="67">
          <cell r="D67">
            <v>5314</v>
          </cell>
        </row>
        <row r="68">
          <cell r="D68">
            <v>8242</v>
          </cell>
        </row>
        <row r="69">
          <cell r="D69">
            <v>2295</v>
          </cell>
        </row>
        <row r="70">
          <cell r="D70">
            <v>4040</v>
          </cell>
        </row>
        <row r="71">
          <cell r="D71">
            <v>766</v>
          </cell>
        </row>
        <row r="72">
          <cell r="D72">
            <v>1846</v>
          </cell>
        </row>
        <row r="73">
          <cell r="D73">
            <v>3380</v>
          </cell>
        </row>
        <row r="74">
          <cell r="D74">
            <v>769</v>
          </cell>
        </row>
        <row r="75">
          <cell r="D75">
            <v>4187</v>
          </cell>
        </row>
        <row r="76">
          <cell r="D76">
            <v>650</v>
          </cell>
        </row>
        <row r="77">
          <cell r="D77">
            <v>4802</v>
          </cell>
        </row>
        <row r="78">
          <cell r="D78">
            <v>3232</v>
          </cell>
        </row>
        <row r="79">
          <cell r="D79">
            <v>14828</v>
          </cell>
        </row>
        <row r="80">
          <cell r="D80">
            <v>5161</v>
          </cell>
        </row>
        <row r="81">
          <cell r="D81">
            <v>22486</v>
          </cell>
        </row>
        <row r="82">
          <cell r="D82">
            <v>24253</v>
          </cell>
        </row>
        <row r="83">
          <cell r="D83">
            <v>32273</v>
          </cell>
        </row>
        <row r="84">
          <cell r="D84">
            <v>3673</v>
          </cell>
        </row>
        <row r="85">
          <cell r="D85">
            <v>5219</v>
          </cell>
        </row>
        <row r="86">
          <cell r="D86">
            <v>1459</v>
          </cell>
        </row>
        <row r="87">
          <cell r="D87">
            <v>303</v>
          </cell>
        </row>
        <row r="88">
          <cell r="D88">
            <v>926</v>
          </cell>
        </row>
        <row r="89">
          <cell r="D89">
            <v>6098</v>
          </cell>
        </row>
        <row r="90">
          <cell r="D90">
            <v>3004</v>
          </cell>
        </row>
        <row r="91">
          <cell r="D91">
            <v>1826</v>
          </cell>
        </row>
        <row r="92">
          <cell r="D92">
            <v>7822</v>
          </cell>
        </row>
        <row r="93">
          <cell r="D93">
            <v>10855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416937</v>
          </cell>
          <cell r="S96">
            <v>90213</v>
          </cell>
        </row>
      </sheetData>
      <sheetData sheetId="1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4922</v>
          </cell>
        </row>
        <row r="9">
          <cell r="D9">
            <v>658</v>
          </cell>
        </row>
        <row r="10">
          <cell r="D10">
            <v>606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392</v>
          </cell>
        </row>
        <row r="15">
          <cell r="D15">
            <v>3</v>
          </cell>
        </row>
        <row r="16">
          <cell r="D16">
            <v>3878</v>
          </cell>
        </row>
        <row r="17">
          <cell r="D17">
            <v>795</v>
          </cell>
        </row>
        <row r="18">
          <cell r="D18">
            <v>0</v>
          </cell>
        </row>
        <row r="19">
          <cell r="D19">
            <v>354</v>
          </cell>
        </row>
        <row r="20">
          <cell r="D20">
            <v>358</v>
          </cell>
        </row>
        <row r="21">
          <cell r="D21">
            <v>797</v>
          </cell>
        </row>
        <row r="22">
          <cell r="D22">
            <v>1385</v>
          </cell>
        </row>
        <row r="23">
          <cell r="D23">
            <v>80</v>
          </cell>
        </row>
        <row r="24">
          <cell r="D24">
            <v>1132</v>
          </cell>
        </row>
        <row r="25">
          <cell r="D25">
            <v>0</v>
          </cell>
        </row>
        <row r="26">
          <cell r="D26">
            <v>219</v>
          </cell>
        </row>
        <row r="27">
          <cell r="D27">
            <v>139</v>
          </cell>
        </row>
        <row r="28">
          <cell r="D28">
            <v>106</v>
          </cell>
        </row>
        <row r="29">
          <cell r="D29">
            <v>1367</v>
          </cell>
        </row>
        <row r="30">
          <cell r="D30">
            <v>265</v>
          </cell>
        </row>
        <row r="31">
          <cell r="D31">
            <v>2878</v>
          </cell>
        </row>
        <row r="32">
          <cell r="D32">
            <v>77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1162</v>
          </cell>
        </row>
        <row r="37">
          <cell r="D37">
            <v>1130</v>
          </cell>
        </row>
        <row r="38">
          <cell r="D38">
            <v>720</v>
          </cell>
        </row>
        <row r="39">
          <cell r="D39">
            <v>4146</v>
          </cell>
        </row>
        <row r="40">
          <cell r="D40">
            <v>826</v>
          </cell>
        </row>
        <row r="41">
          <cell r="D41">
            <v>1481</v>
          </cell>
        </row>
        <row r="42">
          <cell r="D42">
            <v>212</v>
          </cell>
        </row>
        <row r="43">
          <cell r="D43">
            <v>2924</v>
          </cell>
        </row>
        <row r="44">
          <cell r="D44">
            <v>6</v>
          </cell>
        </row>
        <row r="45">
          <cell r="D45">
            <v>28721</v>
          </cell>
        </row>
        <row r="46">
          <cell r="D46">
            <v>1249</v>
          </cell>
        </row>
        <row r="47">
          <cell r="D47">
            <v>25575</v>
          </cell>
        </row>
        <row r="48">
          <cell r="D48">
            <v>8039</v>
          </cell>
        </row>
        <row r="49">
          <cell r="D49">
            <v>17329</v>
          </cell>
        </row>
        <row r="50">
          <cell r="D50">
            <v>46367</v>
          </cell>
        </row>
        <row r="51">
          <cell r="D51">
            <v>10431</v>
          </cell>
        </row>
        <row r="52">
          <cell r="D52">
            <v>775</v>
          </cell>
        </row>
        <row r="53">
          <cell r="D53">
            <v>2002</v>
          </cell>
        </row>
        <row r="54">
          <cell r="D54">
            <v>5452</v>
          </cell>
        </row>
        <row r="55">
          <cell r="D55">
            <v>1725</v>
          </cell>
        </row>
        <row r="56">
          <cell r="D56">
            <v>18058</v>
          </cell>
        </row>
        <row r="57">
          <cell r="D57">
            <v>32703</v>
          </cell>
        </row>
        <row r="58">
          <cell r="D58">
            <v>763</v>
          </cell>
        </row>
        <row r="59">
          <cell r="D59">
            <v>896</v>
          </cell>
        </row>
        <row r="60">
          <cell r="D60">
            <v>319</v>
          </cell>
        </row>
        <row r="61">
          <cell r="D61">
            <v>1579</v>
          </cell>
        </row>
        <row r="62">
          <cell r="D62">
            <v>3597</v>
          </cell>
        </row>
        <row r="63">
          <cell r="D63">
            <v>954</v>
          </cell>
        </row>
        <row r="64">
          <cell r="D64">
            <v>4285</v>
          </cell>
        </row>
        <row r="65">
          <cell r="D65">
            <v>545</v>
          </cell>
        </row>
        <row r="66">
          <cell r="D66">
            <v>1946</v>
          </cell>
        </row>
        <row r="67">
          <cell r="D67">
            <v>5395</v>
          </cell>
        </row>
        <row r="68">
          <cell r="D68">
            <v>8271</v>
          </cell>
        </row>
        <row r="69">
          <cell r="D69">
            <v>2337</v>
          </cell>
        </row>
        <row r="70">
          <cell r="D70">
            <v>4068</v>
          </cell>
        </row>
        <row r="71">
          <cell r="D71">
            <v>766</v>
          </cell>
        </row>
        <row r="72">
          <cell r="D72">
            <v>1932</v>
          </cell>
        </row>
        <row r="73">
          <cell r="D73">
            <v>3477</v>
          </cell>
        </row>
        <row r="74">
          <cell r="D74">
            <v>786</v>
          </cell>
        </row>
        <row r="75">
          <cell r="D75">
            <v>4303</v>
          </cell>
        </row>
        <row r="76">
          <cell r="D76">
            <v>701</v>
          </cell>
        </row>
        <row r="77">
          <cell r="D77">
            <v>4797</v>
          </cell>
        </row>
        <row r="78">
          <cell r="D78">
            <v>3314</v>
          </cell>
        </row>
        <row r="79">
          <cell r="D79">
            <v>15315</v>
          </cell>
        </row>
        <row r="80">
          <cell r="D80">
            <v>5246</v>
          </cell>
        </row>
        <row r="81">
          <cell r="D81">
            <v>21782</v>
          </cell>
        </row>
        <row r="82">
          <cell r="D82">
            <v>24246</v>
          </cell>
        </row>
        <row r="83">
          <cell r="D83">
            <v>32228</v>
          </cell>
        </row>
        <row r="84">
          <cell r="D84">
            <v>3639</v>
          </cell>
        </row>
        <row r="85">
          <cell r="D85">
            <v>5249</v>
          </cell>
        </row>
        <row r="86">
          <cell r="D86">
            <v>1538</v>
          </cell>
        </row>
        <row r="87">
          <cell r="D87">
            <v>316</v>
          </cell>
        </row>
        <row r="88">
          <cell r="D88">
            <v>930</v>
          </cell>
        </row>
        <row r="89">
          <cell r="D89">
            <v>6250</v>
          </cell>
        </row>
        <row r="90">
          <cell r="D90">
            <v>3042</v>
          </cell>
        </row>
        <row r="91">
          <cell r="D91">
            <v>1829</v>
          </cell>
        </row>
        <row r="92">
          <cell r="D92">
            <v>8040</v>
          </cell>
        </row>
        <row r="93">
          <cell r="D93">
            <v>10896</v>
          </cell>
        </row>
        <row r="94">
          <cell r="D94">
            <v>0</v>
          </cell>
        </row>
        <row r="95">
          <cell r="D95">
            <v>34</v>
          </cell>
        </row>
        <row r="96">
          <cell r="D96">
            <v>427547</v>
          </cell>
          <cell r="S96">
            <v>91451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5124</v>
          </cell>
        </row>
        <row r="9">
          <cell r="D9">
            <v>684</v>
          </cell>
        </row>
        <row r="10">
          <cell r="D10">
            <v>614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3</v>
          </cell>
        </row>
        <row r="16">
          <cell r="D16">
            <v>4078</v>
          </cell>
        </row>
        <row r="17">
          <cell r="D17">
            <v>818</v>
          </cell>
        </row>
        <row r="18">
          <cell r="D18">
            <v>0</v>
          </cell>
        </row>
        <row r="19">
          <cell r="D19">
            <v>362</v>
          </cell>
        </row>
        <row r="20">
          <cell r="D20">
            <v>368</v>
          </cell>
        </row>
        <row r="21">
          <cell r="D21">
            <v>909</v>
          </cell>
        </row>
        <row r="22">
          <cell r="D22">
            <v>1401</v>
          </cell>
        </row>
        <row r="23">
          <cell r="D23">
            <v>80</v>
          </cell>
        </row>
        <row r="24">
          <cell r="D24">
            <v>1140</v>
          </cell>
        </row>
        <row r="25">
          <cell r="D25">
            <v>0</v>
          </cell>
        </row>
        <row r="26">
          <cell r="D26">
            <v>228</v>
          </cell>
        </row>
        <row r="27">
          <cell r="D27">
            <v>140</v>
          </cell>
        </row>
        <row r="28">
          <cell r="D28">
            <v>96</v>
          </cell>
        </row>
        <row r="29">
          <cell r="D29">
            <v>1340</v>
          </cell>
        </row>
        <row r="30">
          <cell r="D30">
            <v>266</v>
          </cell>
        </row>
        <row r="31">
          <cell r="D31">
            <v>2889</v>
          </cell>
        </row>
        <row r="32">
          <cell r="D32">
            <v>79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1165</v>
          </cell>
        </row>
        <row r="37">
          <cell r="D37">
            <v>1142</v>
          </cell>
        </row>
        <row r="38">
          <cell r="D38">
            <v>727</v>
          </cell>
        </row>
        <row r="39">
          <cell r="D39">
            <v>4151</v>
          </cell>
        </row>
        <row r="40">
          <cell r="D40">
            <v>834</v>
          </cell>
        </row>
        <row r="41">
          <cell r="D41">
            <v>1501</v>
          </cell>
        </row>
        <row r="42">
          <cell r="D42">
            <v>220</v>
          </cell>
        </row>
        <row r="43">
          <cell r="D43">
            <v>3010</v>
          </cell>
        </row>
        <row r="44">
          <cell r="D44">
            <v>6</v>
          </cell>
        </row>
        <row r="45">
          <cell r="D45">
            <v>29025</v>
          </cell>
        </row>
        <row r="46">
          <cell r="D46">
            <v>1240</v>
          </cell>
        </row>
        <row r="47">
          <cell r="D47">
            <v>25714</v>
          </cell>
        </row>
        <row r="48">
          <cell r="D48">
            <v>8163</v>
          </cell>
        </row>
        <row r="49">
          <cell r="D49">
            <v>18105</v>
          </cell>
        </row>
        <row r="50">
          <cell r="D50">
            <v>48910</v>
          </cell>
        </row>
        <row r="51">
          <cell r="D51">
            <v>11257</v>
          </cell>
        </row>
        <row r="52">
          <cell r="D52">
            <v>1078</v>
          </cell>
        </row>
        <row r="53">
          <cell r="D53">
            <v>2191</v>
          </cell>
        </row>
        <row r="54">
          <cell r="D54">
            <v>6215</v>
          </cell>
        </row>
        <row r="55">
          <cell r="D55">
            <v>1695</v>
          </cell>
        </row>
        <row r="56">
          <cell r="D56">
            <v>34892</v>
          </cell>
        </row>
        <row r="57">
          <cell r="D57">
            <v>42923</v>
          </cell>
        </row>
        <row r="58">
          <cell r="D58">
            <v>762</v>
          </cell>
        </row>
        <row r="59">
          <cell r="D59">
            <v>924</v>
          </cell>
        </row>
        <row r="60">
          <cell r="D60">
            <v>314</v>
          </cell>
        </row>
        <row r="61">
          <cell r="D61">
            <v>1596</v>
          </cell>
        </row>
        <row r="62">
          <cell r="D62">
            <v>3632</v>
          </cell>
        </row>
        <row r="63">
          <cell r="D63">
            <v>956</v>
          </cell>
        </row>
        <row r="64">
          <cell r="D64">
            <v>4262</v>
          </cell>
        </row>
        <row r="65">
          <cell r="D65">
            <v>548</v>
          </cell>
        </row>
        <row r="66">
          <cell r="D66">
            <v>1946</v>
          </cell>
        </row>
        <row r="67">
          <cell r="D67">
            <v>5595</v>
          </cell>
        </row>
        <row r="68">
          <cell r="D68">
            <v>8319</v>
          </cell>
        </row>
        <row r="69">
          <cell r="D69">
            <v>2367</v>
          </cell>
        </row>
        <row r="70">
          <cell r="D70">
            <v>4109</v>
          </cell>
        </row>
        <row r="71">
          <cell r="D71">
            <v>778</v>
          </cell>
        </row>
        <row r="72">
          <cell r="D72">
            <v>1957</v>
          </cell>
        </row>
        <row r="73">
          <cell r="D73">
            <v>3568</v>
          </cell>
        </row>
        <row r="74">
          <cell r="D74">
            <v>792</v>
          </cell>
        </row>
        <row r="75">
          <cell r="D75">
            <v>5212</v>
          </cell>
        </row>
        <row r="76">
          <cell r="D76">
            <v>848</v>
          </cell>
        </row>
        <row r="77">
          <cell r="D77">
            <v>5034</v>
          </cell>
        </row>
        <row r="78">
          <cell r="D78">
            <v>3446</v>
          </cell>
        </row>
        <row r="79">
          <cell r="D79">
            <v>15945</v>
          </cell>
        </row>
        <row r="80">
          <cell r="D80">
            <v>5499</v>
          </cell>
        </row>
        <row r="81">
          <cell r="D81">
            <v>22382</v>
          </cell>
        </row>
        <row r="82">
          <cell r="D82">
            <v>24450</v>
          </cell>
        </row>
        <row r="83">
          <cell r="D83">
            <v>32841</v>
          </cell>
        </row>
        <row r="84">
          <cell r="D84">
            <v>3645</v>
          </cell>
        </row>
        <row r="85">
          <cell r="D85">
            <v>5300</v>
          </cell>
        </row>
        <row r="86">
          <cell r="D86">
            <v>1675</v>
          </cell>
        </row>
        <row r="87">
          <cell r="D87">
            <v>317</v>
          </cell>
        </row>
        <row r="88">
          <cell r="D88">
            <v>953</v>
          </cell>
        </row>
        <row r="89">
          <cell r="D89">
            <v>6788</v>
          </cell>
        </row>
        <row r="90">
          <cell r="D90">
            <v>3046</v>
          </cell>
        </row>
        <row r="91">
          <cell r="D91">
            <v>1845</v>
          </cell>
        </row>
        <row r="92">
          <cell r="D92">
            <v>8791</v>
          </cell>
        </row>
        <row r="93">
          <cell r="D93">
            <v>10893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467047</v>
          </cell>
          <cell r="S96">
            <v>93609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5135</v>
          </cell>
        </row>
        <row r="9">
          <cell r="D9">
            <v>682</v>
          </cell>
        </row>
        <row r="10">
          <cell r="D10">
            <v>614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3</v>
          </cell>
        </row>
        <row r="16">
          <cell r="D16">
            <v>4361</v>
          </cell>
        </row>
        <row r="17">
          <cell r="D17">
            <v>867</v>
          </cell>
        </row>
        <row r="18">
          <cell r="D18">
            <v>0</v>
          </cell>
        </row>
        <row r="19">
          <cell r="D19">
            <v>360</v>
          </cell>
        </row>
        <row r="20">
          <cell r="D20">
            <v>382</v>
          </cell>
        </row>
        <row r="21">
          <cell r="D21">
            <v>1050</v>
          </cell>
        </row>
        <row r="22">
          <cell r="D22">
            <v>1405</v>
          </cell>
        </row>
        <row r="23">
          <cell r="D23">
            <v>85</v>
          </cell>
        </row>
        <row r="24">
          <cell r="D24">
            <v>1149</v>
          </cell>
        </row>
        <row r="25">
          <cell r="D25">
            <v>0</v>
          </cell>
        </row>
        <row r="26">
          <cell r="D26">
            <v>246</v>
          </cell>
        </row>
        <row r="27">
          <cell r="D27">
            <v>140</v>
          </cell>
        </row>
        <row r="28">
          <cell r="D28">
            <v>101</v>
          </cell>
        </row>
        <row r="29">
          <cell r="D29">
            <v>1360</v>
          </cell>
        </row>
        <row r="30">
          <cell r="D30">
            <v>266</v>
          </cell>
        </row>
        <row r="31">
          <cell r="D31">
            <v>2900</v>
          </cell>
        </row>
        <row r="32">
          <cell r="D32">
            <v>80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1142</v>
          </cell>
        </row>
        <row r="37">
          <cell r="D37">
            <v>1155</v>
          </cell>
        </row>
        <row r="38">
          <cell r="D38">
            <v>765</v>
          </cell>
        </row>
        <row r="39">
          <cell r="D39">
            <v>4062</v>
          </cell>
        </row>
        <row r="40">
          <cell r="D40">
            <v>849</v>
          </cell>
        </row>
        <row r="41">
          <cell r="D41">
            <v>1431</v>
          </cell>
        </row>
        <row r="42">
          <cell r="D42">
            <v>219</v>
          </cell>
        </row>
        <row r="43">
          <cell r="D43">
            <v>3087</v>
          </cell>
        </row>
        <row r="44">
          <cell r="D44">
            <v>6</v>
          </cell>
        </row>
        <row r="45">
          <cell r="D45">
            <v>28718</v>
          </cell>
        </row>
        <row r="46">
          <cell r="D46">
            <v>1219</v>
          </cell>
        </row>
        <row r="47">
          <cell r="D47">
            <v>25674</v>
          </cell>
        </row>
        <row r="48">
          <cell r="D48">
            <v>8347</v>
          </cell>
        </row>
        <row r="49">
          <cell r="D49">
            <v>19198</v>
          </cell>
        </row>
        <row r="50">
          <cell r="D50">
            <v>53934</v>
          </cell>
        </row>
        <row r="51">
          <cell r="D51">
            <v>13240</v>
          </cell>
        </row>
        <row r="52">
          <cell r="D52">
            <v>1740</v>
          </cell>
        </row>
        <row r="53">
          <cell r="D53">
            <v>2675</v>
          </cell>
        </row>
        <row r="54">
          <cell r="D54">
            <v>7102</v>
          </cell>
        </row>
        <row r="55">
          <cell r="D55">
            <v>1727</v>
          </cell>
        </row>
        <row r="56">
          <cell r="D56">
            <v>62211</v>
          </cell>
        </row>
        <row r="57">
          <cell r="D57">
            <v>56455</v>
          </cell>
        </row>
        <row r="58">
          <cell r="D58">
            <v>781</v>
          </cell>
        </row>
        <row r="59">
          <cell r="D59">
            <v>965</v>
          </cell>
        </row>
        <row r="60">
          <cell r="D60">
            <v>319</v>
          </cell>
        </row>
        <row r="61">
          <cell r="D61">
            <v>1592</v>
          </cell>
        </row>
        <row r="62">
          <cell r="D62">
            <v>3682</v>
          </cell>
        </row>
        <row r="63">
          <cell r="D63">
            <v>950</v>
          </cell>
        </row>
        <row r="64">
          <cell r="D64">
            <v>4227</v>
          </cell>
        </row>
        <row r="65">
          <cell r="D65">
            <v>555</v>
          </cell>
        </row>
        <row r="66">
          <cell r="D66">
            <v>1969</v>
          </cell>
        </row>
        <row r="67">
          <cell r="D67">
            <v>5788</v>
          </cell>
        </row>
        <row r="68">
          <cell r="D68">
            <v>8250</v>
          </cell>
        </row>
        <row r="69">
          <cell r="D69">
            <v>2442</v>
          </cell>
        </row>
        <row r="70">
          <cell r="D70">
            <v>4143</v>
          </cell>
        </row>
        <row r="71">
          <cell r="D71">
            <v>779</v>
          </cell>
        </row>
        <row r="72">
          <cell r="D72">
            <v>1994</v>
          </cell>
        </row>
        <row r="73">
          <cell r="D73">
            <v>3641</v>
          </cell>
        </row>
        <row r="74">
          <cell r="D74">
            <v>797</v>
          </cell>
        </row>
        <row r="75">
          <cell r="D75">
            <v>6462</v>
          </cell>
        </row>
        <row r="76">
          <cell r="D76">
            <v>997</v>
          </cell>
        </row>
        <row r="77">
          <cell r="D77">
            <v>5707</v>
          </cell>
        </row>
        <row r="78">
          <cell r="D78">
            <v>3519</v>
          </cell>
        </row>
        <row r="79">
          <cell r="D79">
            <v>16353</v>
          </cell>
        </row>
        <row r="80">
          <cell r="D80">
            <v>5559</v>
          </cell>
        </row>
        <row r="81">
          <cell r="D81">
            <v>22290</v>
          </cell>
        </row>
        <row r="82">
          <cell r="D82">
            <v>22815</v>
          </cell>
        </row>
        <row r="83">
          <cell r="D83">
            <v>34051</v>
          </cell>
        </row>
        <row r="84">
          <cell r="D84">
            <v>3699</v>
          </cell>
        </row>
        <row r="85">
          <cell r="D85">
            <v>5306</v>
          </cell>
        </row>
        <row r="86">
          <cell r="D86">
            <v>1879</v>
          </cell>
        </row>
        <row r="87">
          <cell r="D87">
            <v>361</v>
          </cell>
        </row>
        <row r="88">
          <cell r="D88">
            <v>1036</v>
          </cell>
        </row>
        <row r="89">
          <cell r="D89">
            <v>8231</v>
          </cell>
        </row>
        <row r="90">
          <cell r="D90">
            <v>2971</v>
          </cell>
        </row>
        <row r="91">
          <cell r="D91">
            <v>1857</v>
          </cell>
        </row>
        <row r="92">
          <cell r="D92">
            <v>9775</v>
          </cell>
        </row>
        <row r="93">
          <cell r="D93">
            <v>10946</v>
          </cell>
        </row>
        <row r="94">
          <cell r="D94">
            <v>0</v>
          </cell>
        </row>
        <row r="95">
          <cell r="D95">
            <v>36</v>
          </cell>
        </row>
        <row r="96">
          <cell r="D96">
            <v>523757</v>
          </cell>
          <cell r="S96">
            <v>95728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5130</v>
          </cell>
        </row>
        <row r="9">
          <cell r="D9">
            <v>663</v>
          </cell>
        </row>
        <row r="10">
          <cell r="D10">
            <v>599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405</v>
          </cell>
        </row>
        <row r="15">
          <cell r="D15">
            <v>3</v>
          </cell>
        </row>
        <row r="16">
          <cell r="D16">
            <v>4501</v>
          </cell>
        </row>
        <row r="17">
          <cell r="D17">
            <v>888</v>
          </cell>
        </row>
        <row r="18">
          <cell r="D18">
            <v>0</v>
          </cell>
        </row>
        <row r="19">
          <cell r="D19">
            <v>358</v>
          </cell>
        </row>
        <row r="20">
          <cell r="D20">
            <v>384</v>
          </cell>
        </row>
        <row r="21">
          <cell r="D21">
            <v>1093</v>
          </cell>
        </row>
        <row r="22">
          <cell r="D22">
            <v>1409</v>
          </cell>
        </row>
        <row r="23">
          <cell r="D23">
            <v>88</v>
          </cell>
        </row>
        <row r="24">
          <cell r="D24">
            <v>1140</v>
          </cell>
        </row>
        <row r="25">
          <cell r="D25">
            <v>0</v>
          </cell>
        </row>
        <row r="26">
          <cell r="D26">
            <v>251</v>
          </cell>
        </row>
        <row r="27">
          <cell r="D27">
            <v>142</v>
          </cell>
        </row>
        <row r="28">
          <cell r="D28">
            <v>108</v>
          </cell>
        </row>
        <row r="29">
          <cell r="D29">
            <v>1385</v>
          </cell>
        </row>
        <row r="30">
          <cell r="D30">
            <v>269</v>
          </cell>
        </row>
        <row r="31">
          <cell r="D31">
            <v>2867</v>
          </cell>
        </row>
        <row r="32">
          <cell r="D32">
            <v>80</v>
          </cell>
        </row>
        <row r="33">
          <cell r="D33">
            <v>50</v>
          </cell>
        </row>
        <row r="34">
          <cell r="D34">
            <v>430</v>
          </cell>
        </row>
        <row r="35">
          <cell r="D35">
            <v>10</v>
          </cell>
        </row>
        <row r="36">
          <cell r="D36">
            <v>1082</v>
          </cell>
        </row>
        <row r="37">
          <cell r="D37">
            <v>1161</v>
          </cell>
        </row>
        <row r="38">
          <cell r="D38">
            <v>751</v>
          </cell>
        </row>
        <row r="39">
          <cell r="D39">
            <v>4050</v>
          </cell>
        </row>
        <row r="40">
          <cell r="D40">
            <v>857</v>
          </cell>
        </row>
        <row r="41">
          <cell r="D41">
            <v>1531</v>
          </cell>
        </row>
        <row r="42">
          <cell r="D42">
            <v>220</v>
          </cell>
        </row>
        <row r="43">
          <cell r="D43">
            <v>3143</v>
          </cell>
        </row>
        <row r="44">
          <cell r="D44">
            <v>7</v>
          </cell>
        </row>
        <row r="45">
          <cell r="D45">
            <v>27371</v>
          </cell>
        </row>
        <row r="46">
          <cell r="D46">
            <v>1198</v>
          </cell>
        </row>
        <row r="47">
          <cell r="D47">
            <v>25392</v>
          </cell>
        </row>
        <row r="48">
          <cell r="D48">
            <v>8340</v>
          </cell>
        </row>
        <row r="49">
          <cell r="D49">
            <v>19140</v>
          </cell>
        </row>
        <row r="50">
          <cell r="D50">
            <v>53312</v>
          </cell>
        </row>
        <row r="51">
          <cell r="D51">
            <v>14000</v>
          </cell>
        </row>
        <row r="52">
          <cell r="D52">
            <v>1660</v>
          </cell>
        </row>
        <row r="53">
          <cell r="D53">
            <v>2857</v>
          </cell>
        </row>
        <row r="54">
          <cell r="D54">
            <v>7560</v>
          </cell>
        </row>
        <row r="55">
          <cell r="D55">
            <v>1819</v>
          </cell>
        </row>
        <row r="56">
          <cell r="D56">
            <v>69822</v>
          </cell>
        </row>
        <row r="57">
          <cell r="D57">
            <v>62996</v>
          </cell>
        </row>
        <row r="58">
          <cell r="D58">
            <v>762</v>
          </cell>
        </row>
        <row r="59">
          <cell r="D59">
            <v>1344</v>
          </cell>
        </row>
        <row r="60">
          <cell r="D60">
            <v>320</v>
          </cell>
        </row>
        <row r="61">
          <cell r="D61">
            <v>1586</v>
          </cell>
        </row>
        <row r="62">
          <cell r="D62">
            <v>3694</v>
          </cell>
        </row>
        <row r="63">
          <cell r="D63">
            <v>874</v>
          </cell>
        </row>
        <row r="64">
          <cell r="D64">
            <v>4228</v>
          </cell>
        </row>
        <row r="65">
          <cell r="D65">
            <v>542</v>
          </cell>
        </row>
        <row r="66">
          <cell r="D66">
            <v>1943</v>
          </cell>
        </row>
        <row r="67">
          <cell r="D67">
            <v>5867</v>
          </cell>
        </row>
        <row r="68">
          <cell r="D68">
            <v>8217</v>
          </cell>
        </row>
        <row r="69">
          <cell r="D69">
            <v>2520</v>
          </cell>
        </row>
        <row r="70">
          <cell r="D70">
            <v>4208</v>
          </cell>
        </row>
        <row r="71">
          <cell r="D71">
            <v>800</v>
          </cell>
        </row>
        <row r="72">
          <cell r="D72">
            <v>2065</v>
          </cell>
        </row>
        <row r="73">
          <cell r="D73">
            <v>3633</v>
          </cell>
        </row>
        <row r="74">
          <cell r="D74">
            <v>795</v>
          </cell>
        </row>
        <row r="75">
          <cell r="D75">
            <v>6492</v>
          </cell>
        </row>
        <row r="76">
          <cell r="D76">
            <v>1335</v>
          </cell>
        </row>
        <row r="77">
          <cell r="D77">
            <v>5744</v>
          </cell>
        </row>
        <row r="78">
          <cell r="D78">
            <v>3621</v>
          </cell>
        </row>
        <row r="79">
          <cell r="D79">
            <v>16536</v>
          </cell>
        </row>
        <row r="80">
          <cell r="D80">
            <v>6129</v>
          </cell>
        </row>
        <row r="81">
          <cell r="D81">
            <v>19681</v>
          </cell>
        </row>
        <row r="82">
          <cell r="D82">
            <v>22144</v>
          </cell>
        </row>
        <row r="83">
          <cell r="D83">
            <v>34583</v>
          </cell>
        </row>
        <row r="84">
          <cell r="D84">
            <v>3757</v>
          </cell>
        </row>
        <row r="85">
          <cell r="D85">
            <v>5348</v>
          </cell>
        </row>
        <row r="86">
          <cell r="D86">
            <v>2028</v>
          </cell>
        </row>
        <row r="87">
          <cell r="D87">
            <v>344</v>
          </cell>
        </row>
        <row r="88">
          <cell r="D88">
            <v>1036</v>
          </cell>
        </row>
        <row r="89">
          <cell r="D89">
            <v>8027</v>
          </cell>
        </row>
        <row r="90">
          <cell r="D90">
            <v>3038</v>
          </cell>
        </row>
        <row r="91">
          <cell r="D91">
            <v>1826</v>
          </cell>
        </row>
        <row r="92">
          <cell r="D92">
            <v>10011</v>
          </cell>
        </row>
        <row r="93">
          <cell r="D93">
            <v>10916</v>
          </cell>
        </row>
        <row r="94">
          <cell r="D94">
            <v>0</v>
          </cell>
        </row>
        <row r="95">
          <cell r="D95">
            <v>38</v>
          </cell>
        </row>
        <row r="96">
          <cell r="D96">
            <v>523391</v>
          </cell>
          <cell r="S96">
            <v>96891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5361</v>
          </cell>
        </row>
        <row r="9">
          <cell r="D9">
            <v>609</v>
          </cell>
        </row>
        <row r="10">
          <cell r="D10">
            <v>603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403</v>
          </cell>
        </row>
        <row r="15">
          <cell r="D15">
            <v>3</v>
          </cell>
        </row>
        <row r="16">
          <cell r="D16">
            <v>4506</v>
          </cell>
        </row>
        <row r="17">
          <cell r="D17">
            <v>943</v>
          </cell>
        </row>
        <row r="18">
          <cell r="D18">
            <v>0</v>
          </cell>
        </row>
        <row r="19">
          <cell r="D19">
            <v>353</v>
          </cell>
        </row>
        <row r="20">
          <cell r="D20">
            <v>384</v>
          </cell>
        </row>
        <row r="21">
          <cell r="D21">
            <v>1009</v>
          </cell>
        </row>
        <row r="22">
          <cell r="D22">
            <v>1354</v>
          </cell>
        </row>
        <row r="23">
          <cell r="D23">
            <v>86</v>
          </cell>
        </row>
        <row r="24">
          <cell r="D24">
            <v>1123</v>
          </cell>
        </row>
        <row r="25">
          <cell r="D25">
            <v>0</v>
          </cell>
        </row>
        <row r="26">
          <cell r="D26">
            <v>245</v>
          </cell>
        </row>
        <row r="27">
          <cell r="D27">
            <v>143</v>
          </cell>
        </row>
        <row r="28">
          <cell r="D28">
            <v>103</v>
          </cell>
        </row>
        <row r="29">
          <cell r="D29">
            <v>1361</v>
          </cell>
        </row>
        <row r="30">
          <cell r="D30">
            <v>264</v>
          </cell>
        </row>
        <row r="31">
          <cell r="D31">
            <v>2800</v>
          </cell>
        </row>
        <row r="32">
          <cell r="D32">
            <v>81</v>
          </cell>
        </row>
        <row r="33">
          <cell r="D33">
            <v>52</v>
          </cell>
        </row>
        <row r="34">
          <cell r="D34">
            <v>428</v>
          </cell>
        </row>
        <row r="35">
          <cell r="D35">
            <v>10</v>
          </cell>
        </row>
        <row r="36">
          <cell r="D36">
            <v>1040</v>
          </cell>
        </row>
        <row r="37">
          <cell r="D37">
            <v>1134</v>
          </cell>
        </row>
        <row r="38">
          <cell r="D38">
            <v>662</v>
          </cell>
        </row>
        <row r="39">
          <cell r="D39">
            <v>3981</v>
          </cell>
        </row>
        <row r="40">
          <cell r="D40">
            <v>846</v>
          </cell>
        </row>
        <row r="41">
          <cell r="D41">
            <v>1527</v>
          </cell>
        </row>
        <row r="42">
          <cell r="D42">
            <v>216</v>
          </cell>
        </row>
        <row r="43">
          <cell r="D43">
            <v>3116</v>
          </cell>
        </row>
        <row r="44">
          <cell r="D44">
            <v>6</v>
          </cell>
        </row>
        <row r="45">
          <cell r="D45">
            <v>26247</v>
          </cell>
        </row>
        <row r="46">
          <cell r="D46">
            <v>1172</v>
          </cell>
        </row>
        <row r="47">
          <cell r="D47">
            <v>24782</v>
          </cell>
        </row>
        <row r="48">
          <cell r="D48">
            <v>8434</v>
          </cell>
        </row>
        <row r="49">
          <cell r="D49">
            <v>19606</v>
          </cell>
        </row>
        <row r="50">
          <cell r="D50">
            <v>55645</v>
          </cell>
        </row>
        <row r="51">
          <cell r="D51">
            <v>14264</v>
          </cell>
        </row>
        <row r="52">
          <cell r="D52">
            <v>1991</v>
          </cell>
        </row>
        <row r="53">
          <cell r="D53">
            <v>2950</v>
          </cell>
        </row>
        <row r="54">
          <cell r="D54">
            <v>7871</v>
          </cell>
        </row>
        <row r="55">
          <cell r="D55">
            <v>1804</v>
          </cell>
        </row>
        <row r="56">
          <cell r="D56">
            <v>69822</v>
          </cell>
        </row>
        <row r="57">
          <cell r="D57">
            <v>62996</v>
          </cell>
        </row>
        <row r="58">
          <cell r="D58">
            <v>774</v>
          </cell>
        </row>
        <row r="59">
          <cell r="D59">
            <v>1208</v>
          </cell>
        </row>
        <row r="60">
          <cell r="D60">
            <v>313</v>
          </cell>
        </row>
        <row r="61">
          <cell r="D61">
            <v>1580</v>
          </cell>
        </row>
        <row r="62">
          <cell r="D62">
            <v>3652</v>
          </cell>
        </row>
        <row r="63">
          <cell r="D63">
            <v>836</v>
          </cell>
        </row>
        <row r="64">
          <cell r="D64">
            <v>3457</v>
          </cell>
        </row>
        <row r="65">
          <cell r="D65">
            <v>551</v>
          </cell>
        </row>
        <row r="66">
          <cell r="D66">
            <v>1957</v>
          </cell>
        </row>
        <row r="67">
          <cell r="D67">
            <v>5930</v>
          </cell>
        </row>
        <row r="68">
          <cell r="D68">
            <v>8216</v>
          </cell>
        </row>
        <row r="69">
          <cell r="D69">
            <v>2500</v>
          </cell>
        </row>
        <row r="70">
          <cell r="D70">
            <v>4189</v>
          </cell>
        </row>
        <row r="71">
          <cell r="D71">
            <v>796</v>
          </cell>
        </row>
        <row r="72">
          <cell r="D72">
            <v>2060</v>
          </cell>
        </row>
        <row r="73">
          <cell r="D73">
            <v>3582</v>
          </cell>
        </row>
        <row r="74">
          <cell r="D74">
            <v>805</v>
          </cell>
        </row>
        <row r="75">
          <cell r="D75">
            <v>7009</v>
          </cell>
        </row>
        <row r="76">
          <cell r="D76">
            <v>1331</v>
          </cell>
        </row>
        <row r="77">
          <cell r="D77">
            <v>5566</v>
          </cell>
        </row>
        <row r="78">
          <cell r="D78">
            <v>3762</v>
          </cell>
        </row>
        <row r="79">
          <cell r="D79">
            <v>16718</v>
          </cell>
        </row>
        <row r="80">
          <cell r="D80">
            <v>5827</v>
          </cell>
        </row>
        <row r="81">
          <cell r="D81">
            <v>21717</v>
          </cell>
        </row>
        <row r="82">
          <cell r="D82">
            <v>19892</v>
          </cell>
        </row>
        <row r="83">
          <cell r="D83">
            <v>35634</v>
          </cell>
        </row>
        <row r="84">
          <cell r="D84">
            <v>3771</v>
          </cell>
        </row>
        <row r="85">
          <cell r="D85">
            <v>5301</v>
          </cell>
        </row>
        <row r="86">
          <cell r="D86">
            <v>2001</v>
          </cell>
        </row>
        <row r="87">
          <cell r="D87">
            <v>380</v>
          </cell>
        </row>
        <row r="88">
          <cell r="D88">
            <v>1068</v>
          </cell>
        </row>
        <row r="89">
          <cell r="D89">
            <v>8648</v>
          </cell>
        </row>
        <row r="90">
          <cell r="D90">
            <v>2965</v>
          </cell>
        </row>
        <row r="91">
          <cell r="D91">
            <v>1830</v>
          </cell>
        </row>
        <row r="92">
          <cell r="D92">
            <v>10384</v>
          </cell>
        </row>
        <row r="93">
          <cell r="D93">
            <v>10957</v>
          </cell>
        </row>
        <row r="94">
          <cell r="D94">
            <v>0</v>
          </cell>
        </row>
        <row r="95">
          <cell r="D95">
            <v>40</v>
          </cell>
        </row>
        <row r="96">
          <cell r="D96">
            <v>539544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5146</v>
          </cell>
        </row>
        <row r="9">
          <cell r="D9">
            <v>606</v>
          </cell>
        </row>
        <row r="10">
          <cell r="D10">
            <v>582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406</v>
          </cell>
        </row>
        <row r="15">
          <cell r="D15">
            <v>4</v>
          </cell>
        </row>
        <row r="16">
          <cell r="D16">
            <v>4417</v>
          </cell>
        </row>
        <row r="17">
          <cell r="D17">
            <v>888</v>
          </cell>
        </row>
        <row r="18">
          <cell r="D18">
            <v>0</v>
          </cell>
        </row>
        <row r="19">
          <cell r="D19">
            <v>351</v>
          </cell>
        </row>
        <row r="20">
          <cell r="D20">
            <v>373</v>
          </cell>
        </row>
        <row r="21">
          <cell r="D21">
            <v>916</v>
          </cell>
        </row>
        <row r="22">
          <cell r="D22">
            <v>1370</v>
          </cell>
        </row>
        <row r="23">
          <cell r="D23">
            <v>87</v>
          </cell>
        </row>
        <row r="24">
          <cell r="D24">
            <v>1132</v>
          </cell>
        </row>
        <row r="25">
          <cell r="D25">
            <v>0</v>
          </cell>
        </row>
        <row r="26">
          <cell r="D26">
            <v>241</v>
          </cell>
        </row>
        <row r="27">
          <cell r="D27">
            <v>143</v>
          </cell>
        </row>
        <row r="28">
          <cell r="D28">
            <v>102</v>
          </cell>
        </row>
        <row r="29">
          <cell r="D29">
            <v>1359</v>
          </cell>
        </row>
        <row r="30">
          <cell r="D30">
            <v>261</v>
          </cell>
        </row>
        <row r="31">
          <cell r="D31">
            <v>2797</v>
          </cell>
        </row>
        <row r="32">
          <cell r="D32">
            <v>86</v>
          </cell>
        </row>
        <row r="33">
          <cell r="D33">
            <v>51</v>
          </cell>
        </row>
        <row r="34">
          <cell r="D34">
            <v>422</v>
          </cell>
        </row>
        <row r="35">
          <cell r="D35">
            <v>10</v>
          </cell>
        </row>
        <row r="36">
          <cell r="D36">
            <v>1045</v>
          </cell>
        </row>
        <row r="37">
          <cell r="D37">
            <v>1150</v>
          </cell>
        </row>
        <row r="38">
          <cell r="D38">
            <v>680</v>
          </cell>
        </row>
        <row r="39">
          <cell r="D39">
            <v>4110</v>
          </cell>
        </row>
        <row r="40">
          <cell r="D40">
            <v>841</v>
          </cell>
        </row>
        <row r="41">
          <cell r="D41">
            <v>1507</v>
          </cell>
        </row>
        <row r="42">
          <cell r="D42">
            <v>214</v>
          </cell>
        </row>
        <row r="43">
          <cell r="D43">
            <v>3109</v>
          </cell>
        </row>
        <row r="44">
          <cell r="D44">
            <v>6</v>
          </cell>
        </row>
        <row r="45">
          <cell r="D45">
            <v>27233</v>
          </cell>
        </row>
        <row r="46">
          <cell r="D46">
            <v>1190</v>
          </cell>
        </row>
        <row r="47">
          <cell r="D47">
            <v>24864</v>
          </cell>
        </row>
        <row r="48">
          <cell r="D48">
            <v>8340</v>
          </cell>
        </row>
        <row r="49">
          <cell r="D49">
            <v>19140</v>
          </cell>
        </row>
        <row r="50">
          <cell r="D50">
            <v>53312</v>
          </cell>
        </row>
        <row r="51">
          <cell r="D51">
            <v>14000</v>
          </cell>
        </row>
        <row r="52">
          <cell r="D52">
            <v>1660</v>
          </cell>
        </row>
        <row r="53">
          <cell r="D53">
            <v>2857</v>
          </cell>
        </row>
        <row r="54">
          <cell r="D54">
            <v>7560</v>
          </cell>
        </row>
        <row r="55">
          <cell r="D55">
            <v>1819</v>
          </cell>
        </row>
        <row r="56">
          <cell r="D56">
            <v>63761</v>
          </cell>
        </row>
        <row r="57">
          <cell r="D57">
            <v>57210</v>
          </cell>
        </row>
        <row r="58">
          <cell r="D58">
            <v>762</v>
          </cell>
        </row>
        <row r="59">
          <cell r="D59">
            <v>1344</v>
          </cell>
        </row>
        <row r="60">
          <cell r="D60">
            <v>320</v>
          </cell>
        </row>
        <row r="61">
          <cell r="D61">
            <v>1586</v>
          </cell>
        </row>
        <row r="62">
          <cell r="D62">
            <v>3694</v>
          </cell>
        </row>
        <row r="63">
          <cell r="D63">
            <v>874</v>
          </cell>
        </row>
        <row r="64">
          <cell r="D64">
            <v>4228</v>
          </cell>
        </row>
        <row r="65">
          <cell r="D65">
            <v>542</v>
          </cell>
        </row>
        <row r="66">
          <cell r="D66">
            <v>1943</v>
          </cell>
        </row>
        <row r="67">
          <cell r="D67">
            <v>5867</v>
          </cell>
        </row>
        <row r="68">
          <cell r="D68">
            <v>8217</v>
          </cell>
        </row>
        <row r="69">
          <cell r="D69">
            <v>2520</v>
          </cell>
        </row>
        <row r="70">
          <cell r="D70">
            <v>4208</v>
          </cell>
        </row>
        <row r="71">
          <cell r="D71">
            <v>800</v>
          </cell>
        </row>
        <row r="72">
          <cell r="D72">
            <v>2065</v>
          </cell>
        </row>
        <row r="73">
          <cell r="D73">
            <v>3633</v>
          </cell>
        </row>
        <row r="74">
          <cell r="D74">
            <v>795</v>
          </cell>
        </row>
        <row r="75">
          <cell r="D75">
            <v>6492</v>
          </cell>
        </row>
        <row r="76">
          <cell r="D76">
            <v>1335</v>
          </cell>
        </row>
        <row r="77">
          <cell r="D77">
            <v>5744</v>
          </cell>
        </row>
        <row r="78">
          <cell r="D78">
            <v>3621</v>
          </cell>
        </row>
        <row r="79">
          <cell r="D79">
            <v>16536</v>
          </cell>
        </row>
        <row r="80">
          <cell r="D80">
            <v>6129</v>
          </cell>
        </row>
        <row r="81">
          <cell r="D81">
            <v>19681</v>
          </cell>
        </row>
        <row r="82">
          <cell r="D82">
            <v>22144</v>
          </cell>
        </row>
        <row r="83">
          <cell r="D83">
            <v>34583</v>
          </cell>
        </row>
        <row r="84">
          <cell r="D84">
            <v>3757</v>
          </cell>
        </row>
        <row r="85">
          <cell r="D85">
            <v>5348</v>
          </cell>
        </row>
        <row r="86">
          <cell r="D86">
            <v>2028</v>
          </cell>
        </row>
        <row r="87">
          <cell r="D87">
            <v>344</v>
          </cell>
        </row>
        <row r="88">
          <cell r="D88">
            <v>1036</v>
          </cell>
        </row>
        <row r="89">
          <cell r="D89">
            <v>8027</v>
          </cell>
        </row>
        <row r="90">
          <cell r="D90">
            <v>3038</v>
          </cell>
        </row>
        <row r="91">
          <cell r="D91">
            <v>1826</v>
          </cell>
        </row>
        <row r="92">
          <cell r="D92">
            <v>10011</v>
          </cell>
        </row>
        <row r="93">
          <cell r="D93">
            <v>10916</v>
          </cell>
        </row>
        <row r="94">
          <cell r="D94">
            <v>0</v>
          </cell>
        </row>
        <row r="95">
          <cell r="D95">
            <v>38</v>
          </cell>
        </row>
        <row r="96">
          <cell r="D96">
            <v>523391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4641</v>
          </cell>
        </row>
        <row r="96">
          <cell r="D96">
            <v>427407</v>
          </cell>
          <cell r="S96">
            <v>91882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4913</v>
          </cell>
        </row>
        <row r="9">
          <cell r="D9">
            <v>580</v>
          </cell>
        </row>
        <row r="10">
          <cell r="D10">
            <v>569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405</v>
          </cell>
        </row>
        <row r="15">
          <cell r="D15">
            <v>4</v>
          </cell>
        </row>
        <row r="16">
          <cell r="D16">
            <v>4425</v>
          </cell>
        </row>
        <row r="17">
          <cell r="D17">
            <v>855</v>
          </cell>
        </row>
        <row r="18">
          <cell r="D18">
            <v>0</v>
          </cell>
        </row>
        <row r="19">
          <cell r="D19">
            <v>352</v>
          </cell>
        </row>
        <row r="20">
          <cell r="D20">
            <v>375</v>
          </cell>
        </row>
        <row r="21">
          <cell r="D21">
            <v>882</v>
          </cell>
        </row>
        <row r="22">
          <cell r="D22">
            <v>1375</v>
          </cell>
        </row>
        <row r="23">
          <cell r="D23">
            <v>85</v>
          </cell>
        </row>
        <row r="24">
          <cell r="D24">
            <v>1123</v>
          </cell>
        </row>
        <row r="25">
          <cell r="D25">
            <v>0</v>
          </cell>
        </row>
        <row r="26">
          <cell r="D26">
            <v>241</v>
          </cell>
        </row>
        <row r="27">
          <cell r="D27">
            <v>142</v>
          </cell>
        </row>
        <row r="28">
          <cell r="D28">
            <v>103</v>
          </cell>
        </row>
        <row r="29">
          <cell r="D29">
            <v>1342</v>
          </cell>
        </row>
        <row r="30">
          <cell r="D30">
            <v>263</v>
          </cell>
        </row>
        <row r="31">
          <cell r="D31">
            <v>2838</v>
          </cell>
        </row>
        <row r="32">
          <cell r="D32">
            <v>88</v>
          </cell>
        </row>
        <row r="33">
          <cell r="D33">
            <v>52</v>
          </cell>
        </row>
        <row r="34">
          <cell r="D34">
            <v>421</v>
          </cell>
        </row>
        <row r="35">
          <cell r="D35">
            <v>9</v>
          </cell>
        </row>
        <row r="36">
          <cell r="D36">
            <v>1123</v>
          </cell>
        </row>
        <row r="37">
          <cell r="D37">
            <v>1170</v>
          </cell>
        </row>
        <row r="38">
          <cell r="D38">
            <v>680</v>
          </cell>
        </row>
        <row r="39">
          <cell r="D39">
            <v>4221</v>
          </cell>
        </row>
        <row r="40">
          <cell r="D40">
            <v>836</v>
          </cell>
        </row>
        <row r="41">
          <cell r="D41">
            <v>1519</v>
          </cell>
        </row>
        <row r="42">
          <cell r="D42">
            <v>212</v>
          </cell>
        </row>
        <row r="43">
          <cell r="D43">
            <v>3037</v>
          </cell>
        </row>
        <row r="44">
          <cell r="D44">
            <v>7</v>
          </cell>
        </row>
        <row r="45">
          <cell r="D45">
            <v>28149</v>
          </cell>
        </row>
        <row r="46">
          <cell r="D46">
            <v>1242</v>
          </cell>
        </row>
        <row r="47">
          <cell r="D47">
            <v>25292</v>
          </cell>
        </row>
        <row r="48">
          <cell r="D48">
            <v>8326</v>
          </cell>
        </row>
        <row r="49">
          <cell r="D49">
            <v>18726</v>
          </cell>
        </row>
        <row r="50">
          <cell r="D50">
            <v>51760</v>
          </cell>
        </row>
        <row r="51">
          <cell r="D51">
            <v>13102</v>
          </cell>
        </row>
        <row r="52">
          <cell r="D52">
            <v>1305</v>
          </cell>
        </row>
        <row r="53">
          <cell r="D53">
            <v>2670</v>
          </cell>
        </row>
        <row r="54">
          <cell r="D54">
            <v>7330</v>
          </cell>
        </row>
        <row r="55">
          <cell r="D55">
            <v>1860</v>
          </cell>
        </row>
        <row r="56">
          <cell r="D56">
            <v>45863</v>
          </cell>
        </row>
        <row r="57">
          <cell r="D57">
            <v>48148</v>
          </cell>
        </row>
        <row r="58">
          <cell r="D58">
            <v>772</v>
          </cell>
        </row>
        <row r="59">
          <cell r="D59">
            <v>1082</v>
          </cell>
        </row>
        <row r="60">
          <cell r="D60">
            <v>311</v>
          </cell>
        </row>
        <row r="61">
          <cell r="D61">
            <v>1579</v>
          </cell>
        </row>
        <row r="62">
          <cell r="D62">
            <v>3755</v>
          </cell>
        </row>
        <row r="63">
          <cell r="D63">
            <v>927</v>
          </cell>
        </row>
        <row r="64">
          <cell r="D64">
            <v>4206</v>
          </cell>
        </row>
        <row r="65">
          <cell r="D65">
            <v>542</v>
          </cell>
        </row>
        <row r="66">
          <cell r="D66">
            <v>1952</v>
          </cell>
        </row>
        <row r="67">
          <cell r="D67">
            <v>5884</v>
          </cell>
        </row>
        <row r="68">
          <cell r="D68">
            <v>8274</v>
          </cell>
        </row>
        <row r="69">
          <cell r="D69">
            <v>2516</v>
          </cell>
        </row>
        <row r="70">
          <cell r="D70">
            <v>4230</v>
          </cell>
        </row>
        <row r="71">
          <cell r="D71">
            <v>831</v>
          </cell>
        </row>
        <row r="72">
          <cell r="D72">
            <v>2052</v>
          </cell>
        </row>
        <row r="73">
          <cell r="D73">
            <v>3568</v>
          </cell>
        </row>
        <row r="74">
          <cell r="D74">
            <v>807</v>
          </cell>
        </row>
        <row r="75">
          <cell r="D75">
            <v>5968</v>
          </cell>
        </row>
        <row r="76">
          <cell r="D76">
            <v>1262</v>
          </cell>
        </row>
        <row r="77">
          <cell r="D77">
            <v>5509</v>
          </cell>
        </row>
        <row r="78">
          <cell r="D78">
            <v>3569</v>
          </cell>
        </row>
        <row r="79">
          <cell r="D79">
            <v>16393</v>
          </cell>
        </row>
        <row r="80">
          <cell r="D80">
            <v>6233</v>
          </cell>
        </row>
        <row r="81">
          <cell r="D81">
            <v>21446</v>
          </cell>
        </row>
        <row r="82">
          <cell r="D82">
            <v>24160</v>
          </cell>
        </row>
        <row r="83">
          <cell r="D83">
            <v>33699</v>
          </cell>
        </row>
        <row r="84">
          <cell r="D84">
            <v>3869</v>
          </cell>
        </row>
        <row r="85">
          <cell r="D85">
            <v>5428</v>
          </cell>
        </row>
        <row r="86">
          <cell r="D86">
            <v>2048</v>
          </cell>
        </row>
        <row r="87">
          <cell r="D87">
            <v>348</v>
          </cell>
        </row>
        <row r="88">
          <cell r="D88">
            <v>1010</v>
          </cell>
        </row>
        <row r="89">
          <cell r="D89">
            <v>7729</v>
          </cell>
        </row>
        <row r="90">
          <cell r="D90">
            <v>3188</v>
          </cell>
        </row>
        <row r="91">
          <cell r="D91">
            <v>1860</v>
          </cell>
        </row>
        <row r="92">
          <cell r="D92">
            <v>9689</v>
          </cell>
        </row>
        <row r="93">
          <cell r="D93">
            <v>10931</v>
          </cell>
        </row>
        <row r="94">
          <cell r="D94">
            <v>0</v>
          </cell>
        </row>
        <row r="95">
          <cell r="D95">
            <v>38</v>
          </cell>
        </row>
        <row r="96">
          <cell r="D96">
            <v>495686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4733</v>
          </cell>
        </row>
        <row r="9">
          <cell r="D9">
            <v>572</v>
          </cell>
        </row>
        <row r="10">
          <cell r="D10">
            <v>528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4</v>
          </cell>
        </row>
        <row r="16">
          <cell r="D16">
            <v>4152</v>
          </cell>
        </row>
        <row r="17">
          <cell r="D17">
            <v>815</v>
          </cell>
        </row>
        <row r="18">
          <cell r="D18">
            <v>0</v>
          </cell>
        </row>
        <row r="19">
          <cell r="D19">
            <v>344</v>
          </cell>
        </row>
        <row r="20">
          <cell r="D20">
            <v>369</v>
          </cell>
        </row>
        <row r="21">
          <cell r="D21">
            <v>968</v>
          </cell>
        </row>
        <row r="22">
          <cell r="D22">
            <v>1380</v>
          </cell>
        </row>
        <row r="23">
          <cell r="D23">
            <v>85</v>
          </cell>
        </row>
        <row r="24">
          <cell r="D24">
            <v>1113</v>
          </cell>
        </row>
        <row r="25">
          <cell r="D25">
            <v>0</v>
          </cell>
        </row>
        <row r="26">
          <cell r="D26">
            <v>227</v>
          </cell>
        </row>
        <row r="27">
          <cell r="D27">
            <v>143</v>
          </cell>
        </row>
        <row r="28">
          <cell r="D28">
            <v>108</v>
          </cell>
        </row>
        <row r="29">
          <cell r="D29">
            <v>1345</v>
          </cell>
        </row>
        <row r="30">
          <cell r="D30">
            <v>264</v>
          </cell>
        </row>
        <row r="31">
          <cell r="D31">
            <v>2856</v>
          </cell>
        </row>
        <row r="32">
          <cell r="D32">
            <v>87</v>
          </cell>
        </row>
        <row r="33">
          <cell r="D33">
            <v>51</v>
          </cell>
        </row>
        <row r="34">
          <cell r="D34">
            <v>420</v>
          </cell>
        </row>
        <row r="35">
          <cell r="D35">
            <v>14</v>
          </cell>
        </row>
        <row r="36">
          <cell r="D36">
            <v>1130</v>
          </cell>
        </row>
        <row r="37">
          <cell r="D37">
            <v>1196</v>
          </cell>
        </row>
        <row r="38">
          <cell r="D38">
            <v>671</v>
          </cell>
        </row>
        <row r="39">
          <cell r="D39">
            <v>4167</v>
          </cell>
        </row>
        <row r="40">
          <cell r="D40">
            <v>815</v>
          </cell>
        </row>
        <row r="41">
          <cell r="D41">
            <v>1484</v>
          </cell>
        </row>
        <row r="42">
          <cell r="D42">
            <v>211</v>
          </cell>
        </row>
        <row r="43">
          <cell r="D43">
            <v>2942</v>
          </cell>
        </row>
        <row r="44">
          <cell r="D44">
            <v>7</v>
          </cell>
        </row>
        <row r="45">
          <cell r="D45">
            <v>28830</v>
          </cell>
        </row>
        <row r="46">
          <cell r="D46">
            <v>1242</v>
          </cell>
        </row>
        <row r="47">
          <cell r="D47">
            <v>25578</v>
          </cell>
        </row>
        <row r="48">
          <cell r="D48">
            <v>8179</v>
          </cell>
        </row>
        <row r="49">
          <cell r="D49">
            <v>17731</v>
          </cell>
        </row>
        <row r="50">
          <cell r="D50">
            <v>47938</v>
          </cell>
        </row>
        <row r="51">
          <cell r="D51">
            <v>11073</v>
          </cell>
        </row>
        <row r="52">
          <cell r="D52">
            <v>751</v>
          </cell>
        </row>
        <row r="53">
          <cell r="D53">
            <v>2266</v>
          </cell>
        </row>
        <row r="54">
          <cell r="D54">
            <v>5553</v>
          </cell>
        </row>
        <row r="55">
          <cell r="D55">
            <v>1895</v>
          </cell>
        </row>
        <row r="56">
          <cell r="D56">
            <v>16230</v>
          </cell>
        </row>
        <row r="57">
          <cell r="D57">
            <v>35031</v>
          </cell>
        </row>
        <row r="58">
          <cell r="D58">
            <v>768</v>
          </cell>
        </row>
        <row r="59">
          <cell r="D59">
            <v>1182</v>
          </cell>
        </row>
        <row r="60">
          <cell r="D60">
            <v>313</v>
          </cell>
        </row>
        <row r="61">
          <cell r="D61">
            <v>1579</v>
          </cell>
        </row>
        <row r="62">
          <cell r="D62">
            <v>3826</v>
          </cell>
        </row>
        <row r="63">
          <cell r="D63">
            <v>960</v>
          </cell>
        </row>
        <row r="64">
          <cell r="D64">
            <v>4142</v>
          </cell>
        </row>
        <row r="65">
          <cell r="D65">
            <v>538</v>
          </cell>
        </row>
        <row r="66">
          <cell r="D66">
            <v>1957</v>
          </cell>
        </row>
        <row r="67">
          <cell r="D67">
            <v>5692</v>
          </cell>
        </row>
        <row r="68">
          <cell r="D68">
            <v>8235</v>
          </cell>
        </row>
        <row r="69">
          <cell r="D69">
            <v>2503</v>
          </cell>
        </row>
        <row r="70">
          <cell r="D70">
            <v>4230</v>
          </cell>
        </row>
        <row r="71">
          <cell r="D71">
            <v>822</v>
          </cell>
        </row>
        <row r="72">
          <cell r="D72">
            <v>2048</v>
          </cell>
        </row>
        <row r="73">
          <cell r="D73">
            <v>3482</v>
          </cell>
        </row>
        <row r="74">
          <cell r="D74">
            <v>815</v>
          </cell>
        </row>
        <row r="75">
          <cell r="D75">
            <v>4402</v>
          </cell>
        </row>
        <row r="76">
          <cell r="D76">
            <v>947</v>
          </cell>
        </row>
        <row r="77">
          <cell r="D77">
            <v>4815</v>
          </cell>
        </row>
        <row r="78">
          <cell r="D78">
            <v>3431</v>
          </cell>
        </row>
        <row r="79">
          <cell r="D79">
            <v>15528</v>
          </cell>
        </row>
        <row r="80">
          <cell r="D80">
            <v>6078</v>
          </cell>
        </row>
        <row r="81">
          <cell r="D81">
            <v>21722</v>
          </cell>
        </row>
        <row r="82">
          <cell r="D82">
            <v>24477</v>
          </cell>
        </row>
        <row r="83">
          <cell r="D83">
            <v>32955</v>
          </cell>
        </row>
        <row r="84">
          <cell r="D84">
            <v>3861</v>
          </cell>
        </row>
        <row r="85">
          <cell r="D85">
            <v>5512</v>
          </cell>
        </row>
        <row r="86">
          <cell r="D86">
            <v>1712</v>
          </cell>
        </row>
        <row r="87">
          <cell r="D87">
            <v>307</v>
          </cell>
        </row>
        <row r="88">
          <cell r="D88">
            <v>985</v>
          </cell>
        </row>
        <row r="89">
          <cell r="D89">
            <v>6770</v>
          </cell>
        </row>
        <row r="90">
          <cell r="D90">
            <v>3172</v>
          </cell>
        </row>
        <row r="91">
          <cell r="D91">
            <v>1837</v>
          </cell>
        </row>
        <row r="92">
          <cell r="D92">
            <v>8537</v>
          </cell>
        </row>
        <row r="93">
          <cell r="D93">
            <v>10812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436888</v>
          </cell>
          <cell r="S96">
            <v>92917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4576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403</v>
          </cell>
        </row>
        <row r="15">
          <cell r="D15">
            <v>3</v>
          </cell>
        </row>
        <row r="16">
          <cell r="D16">
            <v>4001</v>
          </cell>
        </row>
        <row r="17">
          <cell r="D17">
            <v>785</v>
          </cell>
        </row>
        <row r="18">
          <cell r="D18">
            <v>0</v>
          </cell>
        </row>
        <row r="19">
          <cell r="D19">
            <v>338</v>
          </cell>
        </row>
        <row r="20">
          <cell r="D20">
            <v>360</v>
          </cell>
        </row>
        <row r="21">
          <cell r="D21">
            <v>1046</v>
          </cell>
        </row>
        <row r="22">
          <cell r="D22">
            <v>1347</v>
          </cell>
        </row>
        <row r="23">
          <cell r="D23">
            <v>85</v>
          </cell>
        </row>
        <row r="24">
          <cell r="D24">
            <v>1085</v>
          </cell>
        </row>
        <row r="25">
          <cell r="D25">
            <v>0</v>
          </cell>
        </row>
        <row r="26">
          <cell r="D26">
            <v>225</v>
          </cell>
        </row>
        <row r="27">
          <cell r="D27">
            <v>140</v>
          </cell>
        </row>
        <row r="28">
          <cell r="D28">
            <v>104</v>
          </cell>
        </row>
        <row r="29">
          <cell r="D29">
            <v>1329</v>
          </cell>
        </row>
        <row r="30">
          <cell r="D30">
            <v>261</v>
          </cell>
        </row>
        <row r="31">
          <cell r="D31">
            <v>2804</v>
          </cell>
        </row>
        <row r="32">
          <cell r="D32">
            <v>86</v>
          </cell>
        </row>
        <row r="33">
          <cell r="D33">
            <v>51</v>
          </cell>
        </row>
        <row r="34">
          <cell r="D34">
            <v>420</v>
          </cell>
        </row>
        <row r="35">
          <cell r="D35">
            <v>15</v>
          </cell>
        </row>
        <row r="36">
          <cell r="D36">
            <v>1096</v>
          </cell>
        </row>
        <row r="37">
          <cell r="D37">
            <v>1209</v>
          </cell>
        </row>
        <row r="38">
          <cell r="D38">
            <v>659</v>
          </cell>
        </row>
        <row r="39">
          <cell r="D39">
            <v>4059</v>
          </cell>
        </row>
        <row r="40">
          <cell r="D40">
            <v>813</v>
          </cell>
        </row>
        <row r="41">
          <cell r="D41">
            <v>1463</v>
          </cell>
        </row>
        <row r="42">
          <cell r="D42">
            <v>207</v>
          </cell>
        </row>
        <row r="43">
          <cell r="D43">
            <v>2908</v>
          </cell>
        </row>
        <row r="44">
          <cell r="D44">
            <v>7</v>
          </cell>
        </row>
        <row r="45">
          <cell r="D45">
            <v>27801</v>
          </cell>
        </row>
        <row r="46">
          <cell r="D46">
            <v>1189</v>
          </cell>
        </row>
        <row r="47">
          <cell r="D47">
            <v>25100</v>
          </cell>
        </row>
        <row r="48">
          <cell r="D48">
            <v>8041</v>
          </cell>
        </row>
        <row r="49">
          <cell r="D49">
            <v>17287</v>
          </cell>
        </row>
        <row r="50">
          <cell r="D50">
            <v>47501</v>
          </cell>
        </row>
        <row r="51">
          <cell r="D51">
            <v>10672</v>
          </cell>
        </row>
        <row r="52">
          <cell r="D52">
            <v>667</v>
          </cell>
        </row>
        <row r="53">
          <cell r="D53">
            <v>2341</v>
          </cell>
        </row>
        <row r="54">
          <cell r="D54">
            <v>5537</v>
          </cell>
        </row>
        <row r="55">
          <cell r="D55">
            <v>1889</v>
          </cell>
        </row>
        <row r="56">
          <cell r="D56">
            <v>14093</v>
          </cell>
        </row>
        <row r="57">
          <cell r="D57">
            <v>32924</v>
          </cell>
        </row>
        <row r="58">
          <cell r="D58">
            <v>772</v>
          </cell>
        </row>
        <row r="59">
          <cell r="D59">
            <v>1052</v>
          </cell>
        </row>
        <row r="60">
          <cell r="D60">
            <v>317</v>
          </cell>
        </row>
        <row r="61">
          <cell r="D61">
            <v>1585</v>
          </cell>
        </row>
        <row r="62">
          <cell r="D62">
            <v>3836</v>
          </cell>
        </row>
        <row r="63">
          <cell r="D63">
            <v>967</v>
          </cell>
        </row>
        <row r="64">
          <cell r="D64">
            <v>3994</v>
          </cell>
        </row>
        <row r="65">
          <cell r="D65">
            <v>532</v>
          </cell>
        </row>
        <row r="66">
          <cell r="D66">
            <v>1949</v>
          </cell>
        </row>
        <row r="67">
          <cell r="D67">
            <v>5594</v>
          </cell>
        </row>
        <row r="68">
          <cell r="D68">
            <v>8131</v>
          </cell>
        </row>
        <row r="69">
          <cell r="D69">
            <v>2474</v>
          </cell>
        </row>
        <row r="70">
          <cell r="D70">
            <v>4207</v>
          </cell>
        </row>
        <row r="71">
          <cell r="D71">
            <v>727</v>
          </cell>
        </row>
        <row r="72">
          <cell r="D72">
            <v>2000</v>
          </cell>
        </row>
        <row r="73">
          <cell r="D73">
            <v>3327</v>
          </cell>
        </row>
        <row r="74">
          <cell r="D74">
            <v>796</v>
          </cell>
        </row>
        <row r="75">
          <cell r="D75">
            <v>4183</v>
          </cell>
        </row>
        <row r="76">
          <cell r="D76">
            <v>878</v>
          </cell>
        </row>
        <row r="77">
          <cell r="D77">
            <v>4676</v>
          </cell>
        </row>
        <row r="78">
          <cell r="D78">
            <v>3353</v>
          </cell>
        </row>
        <row r="79">
          <cell r="D79">
            <v>14986</v>
          </cell>
        </row>
        <row r="80">
          <cell r="D80">
            <v>5971</v>
          </cell>
        </row>
        <row r="81">
          <cell r="D81">
            <v>21989</v>
          </cell>
        </row>
        <row r="82">
          <cell r="D82">
            <v>23982</v>
          </cell>
        </row>
        <row r="83">
          <cell r="D83">
            <v>31141</v>
          </cell>
        </row>
        <row r="84">
          <cell r="D84">
            <v>3887</v>
          </cell>
        </row>
        <row r="85">
          <cell r="D85">
            <v>5523</v>
          </cell>
        </row>
        <row r="86">
          <cell r="D86">
            <v>1698</v>
          </cell>
        </row>
        <row r="87">
          <cell r="D87">
            <v>296</v>
          </cell>
        </row>
        <row r="88">
          <cell r="D88">
            <v>1023</v>
          </cell>
        </row>
        <row r="89">
          <cell r="D89">
            <v>6651</v>
          </cell>
        </row>
        <row r="90">
          <cell r="D90">
            <v>3105</v>
          </cell>
        </row>
        <row r="91">
          <cell r="D91">
            <v>1824</v>
          </cell>
        </row>
        <row r="92">
          <cell r="D92">
            <v>8271</v>
          </cell>
        </row>
        <row r="93">
          <cell r="D93">
            <v>10715</v>
          </cell>
        </row>
        <row r="94">
          <cell r="D94">
            <v>0</v>
          </cell>
        </row>
        <row r="95">
          <cell r="D95">
            <v>35</v>
          </cell>
        </row>
        <row r="96">
          <cell r="D96">
            <v>424411</v>
          </cell>
          <cell r="S96">
            <v>92030</v>
          </cell>
        </row>
      </sheetData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4639</v>
          </cell>
        </row>
        <row r="9">
          <cell r="D9">
            <v>572</v>
          </cell>
        </row>
        <row r="10">
          <cell r="D10">
            <v>482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395</v>
          </cell>
        </row>
        <row r="15">
          <cell r="D15">
            <v>7</v>
          </cell>
        </row>
        <row r="16">
          <cell r="D16">
            <v>4003</v>
          </cell>
        </row>
        <row r="17">
          <cell r="D17">
            <v>836</v>
          </cell>
        </row>
        <row r="18">
          <cell r="D18">
            <v>0</v>
          </cell>
        </row>
        <row r="19">
          <cell r="D19">
            <v>359</v>
          </cell>
        </row>
        <row r="20">
          <cell r="D20">
            <v>385</v>
          </cell>
        </row>
        <row r="21">
          <cell r="D21">
            <v>1083</v>
          </cell>
        </row>
        <row r="22">
          <cell r="D22">
            <v>1373</v>
          </cell>
        </row>
        <row r="23">
          <cell r="D23">
            <v>82</v>
          </cell>
        </row>
        <row r="24">
          <cell r="D24">
            <v>1094</v>
          </cell>
        </row>
        <row r="25">
          <cell r="D25">
            <v>0</v>
          </cell>
        </row>
        <row r="26">
          <cell r="D26">
            <v>241</v>
          </cell>
        </row>
        <row r="27">
          <cell r="D27">
            <v>142</v>
          </cell>
        </row>
        <row r="28">
          <cell r="D28">
            <v>103</v>
          </cell>
        </row>
        <row r="29">
          <cell r="D29">
            <v>1359</v>
          </cell>
        </row>
        <row r="30">
          <cell r="D30">
            <v>248</v>
          </cell>
        </row>
        <row r="31">
          <cell r="D31">
            <v>3016</v>
          </cell>
        </row>
        <row r="32">
          <cell r="D32">
            <v>95</v>
          </cell>
        </row>
        <row r="33">
          <cell r="D33">
            <v>68</v>
          </cell>
        </row>
        <row r="34">
          <cell r="D34">
            <v>410</v>
          </cell>
        </row>
        <row r="35">
          <cell r="D35">
            <v>16</v>
          </cell>
        </row>
        <row r="36">
          <cell r="D36">
            <v>1167</v>
          </cell>
        </row>
        <row r="37">
          <cell r="D37">
            <v>1285</v>
          </cell>
        </row>
        <row r="38">
          <cell r="D38">
            <v>739</v>
          </cell>
        </row>
        <row r="39">
          <cell r="D39">
            <v>4432</v>
          </cell>
        </row>
        <row r="40">
          <cell r="D40">
            <v>901</v>
          </cell>
        </row>
        <row r="41">
          <cell r="D41">
            <v>1498</v>
          </cell>
        </row>
        <row r="42">
          <cell r="D42">
            <v>206</v>
          </cell>
        </row>
        <row r="43">
          <cell r="D43">
            <v>3237</v>
          </cell>
        </row>
        <row r="44">
          <cell r="D44">
            <v>4</v>
          </cell>
        </row>
        <row r="45">
          <cell r="D45">
            <v>31578</v>
          </cell>
        </row>
        <row r="46">
          <cell r="D46">
            <v>1389</v>
          </cell>
        </row>
        <row r="47">
          <cell r="D47">
            <v>27726</v>
          </cell>
        </row>
        <row r="48">
          <cell r="D48">
            <v>8260</v>
          </cell>
        </row>
        <row r="49">
          <cell r="D49">
            <v>18009</v>
          </cell>
        </row>
        <row r="50">
          <cell r="D50">
            <v>47330</v>
          </cell>
        </row>
        <row r="51">
          <cell r="D51">
            <v>11127</v>
          </cell>
        </row>
        <row r="52">
          <cell r="D52">
            <v>872</v>
          </cell>
        </row>
        <row r="53">
          <cell r="D53">
            <v>2422</v>
          </cell>
        </row>
        <row r="54">
          <cell r="D54">
            <v>5566</v>
          </cell>
        </row>
        <row r="55">
          <cell r="D55">
            <v>1833</v>
          </cell>
        </row>
        <row r="56">
          <cell r="D56">
            <v>16995</v>
          </cell>
        </row>
        <row r="57">
          <cell r="D57">
            <v>32056</v>
          </cell>
        </row>
        <row r="58">
          <cell r="D58">
            <v>767</v>
          </cell>
        </row>
        <row r="59">
          <cell r="D59">
            <v>1417</v>
          </cell>
        </row>
        <row r="60">
          <cell r="D60">
            <v>330</v>
          </cell>
        </row>
        <row r="61">
          <cell r="D61">
            <v>1559</v>
          </cell>
        </row>
        <row r="62">
          <cell r="D62">
            <v>4309</v>
          </cell>
        </row>
        <row r="63">
          <cell r="D63">
            <v>1039</v>
          </cell>
        </row>
        <row r="64">
          <cell r="D64">
            <v>3825</v>
          </cell>
        </row>
        <row r="65">
          <cell r="D65">
            <v>532</v>
          </cell>
        </row>
        <row r="66">
          <cell r="D66">
            <v>1955</v>
          </cell>
        </row>
        <row r="67">
          <cell r="D67">
            <v>5955</v>
          </cell>
        </row>
        <row r="68">
          <cell r="D68">
            <v>8204</v>
          </cell>
        </row>
        <row r="69">
          <cell r="D69">
            <v>2752</v>
          </cell>
        </row>
        <row r="70">
          <cell r="D70">
            <v>4272</v>
          </cell>
        </row>
        <row r="71">
          <cell r="D71">
            <v>916</v>
          </cell>
        </row>
        <row r="72">
          <cell r="D72">
            <v>2236</v>
          </cell>
        </row>
        <row r="73">
          <cell r="D73">
            <v>3679</v>
          </cell>
        </row>
        <row r="74">
          <cell r="D74">
            <v>872</v>
          </cell>
        </row>
        <row r="75">
          <cell r="D75">
            <v>4364</v>
          </cell>
        </row>
        <row r="76">
          <cell r="D76">
            <v>771</v>
          </cell>
        </row>
        <row r="77">
          <cell r="D77">
            <v>5383</v>
          </cell>
        </row>
        <row r="78">
          <cell r="D78">
            <v>3472</v>
          </cell>
        </row>
        <row r="79">
          <cell r="D79">
            <v>15154</v>
          </cell>
        </row>
        <row r="80">
          <cell r="D80">
            <v>6200</v>
          </cell>
        </row>
        <row r="81">
          <cell r="D81">
            <v>22298</v>
          </cell>
        </row>
        <row r="82">
          <cell r="D82">
            <v>24811</v>
          </cell>
        </row>
        <row r="83">
          <cell r="D83">
            <v>33541</v>
          </cell>
        </row>
        <row r="84">
          <cell r="D84">
            <v>4001</v>
          </cell>
        </row>
        <row r="85">
          <cell r="D85">
            <v>5855</v>
          </cell>
        </row>
        <row r="86">
          <cell r="D86">
            <v>1958</v>
          </cell>
        </row>
        <row r="87">
          <cell r="D87">
            <v>337</v>
          </cell>
        </row>
        <row r="88">
          <cell r="D88">
            <v>1004</v>
          </cell>
        </row>
        <row r="89">
          <cell r="D89">
            <v>7246</v>
          </cell>
        </row>
        <row r="90">
          <cell r="D90">
            <v>3264</v>
          </cell>
        </row>
        <row r="91">
          <cell r="D91">
            <v>1769</v>
          </cell>
        </row>
        <row r="92">
          <cell r="D92">
            <v>8862</v>
          </cell>
        </row>
        <row r="93">
          <cell r="D93">
            <v>10220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444811</v>
          </cell>
          <cell r="S96">
            <v>93604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Afiliados_CCAA"/>
    </sheetNames>
    <sheetDataSet>
      <sheetData sheetId="0">
        <row r="8">
          <cell r="D8">
            <v>4714</v>
          </cell>
        </row>
        <row r="9">
          <cell r="D9">
            <v>584</v>
          </cell>
        </row>
        <row r="10">
          <cell r="D10">
            <v>501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397</v>
          </cell>
        </row>
        <row r="15">
          <cell r="D15">
            <v>7</v>
          </cell>
        </row>
        <row r="16">
          <cell r="D16">
            <v>4124</v>
          </cell>
        </row>
        <row r="17">
          <cell r="D17">
            <v>861</v>
          </cell>
        </row>
        <row r="18">
          <cell r="D18">
            <v>0</v>
          </cell>
        </row>
        <row r="19">
          <cell r="D19">
            <v>363</v>
          </cell>
        </row>
        <row r="20">
          <cell r="D20">
            <v>397</v>
          </cell>
        </row>
        <row r="21">
          <cell r="D21">
            <v>1043</v>
          </cell>
        </row>
        <row r="22">
          <cell r="D22">
            <v>1384</v>
          </cell>
        </row>
        <row r="23">
          <cell r="D23">
            <v>82</v>
          </cell>
        </row>
        <row r="24">
          <cell r="D24">
            <v>1107</v>
          </cell>
        </row>
        <row r="25">
          <cell r="D25">
            <v>0</v>
          </cell>
        </row>
        <row r="26">
          <cell r="D26">
            <v>248</v>
          </cell>
        </row>
        <row r="27">
          <cell r="D27">
            <v>139</v>
          </cell>
        </row>
        <row r="28">
          <cell r="D28">
            <v>105</v>
          </cell>
        </row>
        <row r="29">
          <cell r="D29">
            <v>1378</v>
          </cell>
        </row>
        <row r="30">
          <cell r="D30">
            <v>252</v>
          </cell>
        </row>
        <row r="31">
          <cell r="D31">
            <v>3068</v>
          </cell>
        </row>
        <row r="32">
          <cell r="D32">
            <v>92</v>
          </cell>
        </row>
        <row r="33">
          <cell r="D33">
            <v>65</v>
          </cell>
        </row>
        <row r="34">
          <cell r="D34">
            <v>410</v>
          </cell>
        </row>
        <row r="35">
          <cell r="D35">
            <v>17</v>
          </cell>
        </row>
        <row r="36">
          <cell r="D36">
            <v>1181</v>
          </cell>
        </row>
        <row r="37">
          <cell r="D37">
            <v>1329</v>
          </cell>
        </row>
        <row r="38">
          <cell r="D38">
            <v>746</v>
          </cell>
        </row>
        <row r="39">
          <cell r="D39">
            <v>4552</v>
          </cell>
        </row>
        <row r="40">
          <cell r="D40">
            <v>897</v>
          </cell>
        </row>
        <row r="41">
          <cell r="D41">
            <v>1498</v>
          </cell>
        </row>
        <row r="42">
          <cell r="D42">
            <v>217</v>
          </cell>
        </row>
        <row r="43">
          <cell r="D43">
            <v>3236</v>
          </cell>
        </row>
        <row r="44">
          <cell r="D44">
            <v>4</v>
          </cell>
        </row>
        <row r="45">
          <cell r="D45">
            <v>32281</v>
          </cell>
        </row>
        <row r="46">
          <cell r="D46">
            <v>1420</v>
          </cell>
        </row>
        <row r="47">
          <cell r="D47">
            <v>28313</v>
          </cell>
        </row>
        <row r="48">
          <cell r="D48">
            <v>8359</v>
          </cell>
        </row>
        <row r="49">
          <cell r="D49">
            <v>18509</v>
          </cell>
        </row>
        <row r="50">
          <cell r="D50">
            <v>47807</v>
          </cell>
        </row>
        <row r="51">
          <cell r="D51">
            <v>11575</v>
          </cell>
        </row>
        <row r="52">
          <cell r="D52">
            <v>926</v>
          </cell>
        </row>
        <row r="53">
          <cell r="D53">
            <v>2743</v>
          </cell>
        </row>
        <row r="54">
          <cell r="D54">
            <v>5932</v>
          </cell>
        </row>
        <row r="55">
          <cell r="D55">
            <v>1828</v>
          </cell>
        </row>
        <row r="56">
          <cell r="D56">
            <v>25115</v>
          </cell>
        </row>
        <row r="57">
          <cell r="D57">
            <v>34873</v>
          </cell>
        </row>
        <row r="58">
          <cell r="D58">
            <v>783</v>
          </cell>
        </row>
        <row r="59">
          <cell r="D59">
            <v>951</v>
          </cell>
        </row>
        <row r="60">
          <cell r="D60">
            <v>648</v>
          </cell>
        </row>
        <row r="61">
          <cell r="D61">
            <v>1551</v>
          </cell>
        </row>
        <row r="62">
          <cell r="D62">
            <v>4432</v>
          </cell>
        </row>
        <row r="63">
          <cell r="D63">
            <v>1052</v>
          </cell>
        </row>
        <row r="64">
          <cell r="D64">
            <v>3832</v>
          </cell>
        </row>
        <row r="65">
          <cell r="D65">
            <v>535</v>
          </cell>
        </row>
        <row r="66">
          <cell r="D66">
            <v>1966</v>
          </cell>
        </row>
        <row r="67">
          <cell r="D67">
            <v>6023</v>
          </cell>
        </row>
        <row r="68">
          <cell r="D68">
            <v>8235</v>
          </cell>
        </row>
        <row r="69">
          <cell r="D69">
            <v>2939</v>
          </cell>
        </row>
        <row r="70">
          <cell r="D70">
            <v>4320</v>
          </cell>
        </row>
        <row r="71">
          <cell r="D71">
            <v>930</v>
          </cell>
        </row>
        <row r="72">
          <cell r="D72">
            <v>2318</v>
          </cell>
        </row>
        <row r="73">
          <cell r="D73">
            <v>3680</v>
          </cell>
        </row>
        <row r="74">
          <cell r="D74">
            <v>876</v>
          </cell>
        </row>
        <row r="75">
          <cell r="D75">
            <v>4641</v>
          </cell>
        </row>
        <row r="76">
          <cell r="D76">
            <v>736</v>
          </cell>
        </row>
        <row r="77">
          <cell r="D77">
            <v>5434</v>
          </cell>
        </row>
        <row r="78">
          <cell r="D78">
            <v>3478</v>
          </cell>
        </row>
        <row r="79">
          <cell r="D79">
            <v>15380</v>
          </cell>
        </row>
        <row r="80">
          <cell r="D80">
            <v>6262</v>
          </cell>
        </row>
        <row r="81">
          <cell r="D81">
            <v>22429</v>
          </cell>
        </row>
        <row r="82">
          <cell r="D82">
            <v>25253</v>
          </cell>
        </row>
        <row r="83">
          <cell r="D83">
            <v>33470</v>
          </cell>
        </row>
        <row r="84">
          <cell r="D84">
            <v>4038</v>
          </cell>
        </row>
        <row r="85">
          <cell r="D85">
            <v>5919</v>
          </cell>
        </row>
        <row r="86">
          <cell r="D86">
            <v>1993</v>
          </cell>
        </row>
        <row r="87">
          <cell r="D87">
            <v>362</v>
          </cell>
        </row>
        <row r="88">
          <cell r="D88">
            <v>1028</v>
          </cell>
        </row>
        <row r="89">
          <cell r="D89">
            <v>7485</v>
          </cell>
        </row>
        <row r="90">
          <cell r="D90">
            <v>3285</v>
          </cell>
        </row>
        <row r="91">
          <cell r="D91">
            <v>1783</v>
          </cell>
        </row>
        <row r="92">
          <cell r="D92">
            <v>9070</v>
          </cell>
        </row>
        <row r="93">
          <cell r="D93">
            <v>10306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504415</v>
          </cell>
          <cell r="S96">
            <v>94254</v>
          </cell>
        </row>
      </sheetData>
      <sheetData sheetId="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8">
          <cell r="D8">
            <v>4824</v>
          </cell>
        </row>
        <row r="9">
          <cell r="D9">
            <v>594</v>
          </cell>
        </row>
        <row r="10">
          <cell r="D10">
            <v>527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400</v>
          </cell>
        </row>
        <row r="15">
          <cell r="D15">
            <v>8</v>
          </cell>
        </row>
        <row r="16">
          <cell r="D16">
            <v>4337</v>
          </cell>
        </row>
        <row r="17">
          <cell r="D17">
            <v>895</v>
          </cell>
        </row>
        <row r="18">
          <cell r="D18">
            <v>0</v>
          </cell>
        </row>
        <row r="19">
          <cell r="D19">
            <v>386</v>
          </cell>
        </row>
        <row r="20">
          <cell r="D20">
            <v>424</v>
          </cell>
        </row>
        <row r="21">
          <cell r="D21">
            <v>956</v>
          </cell>
        </row>
        <row r="22">
          <cell r="D22">
            <v>1408</v>
          </cell>
        </row>
        <row r="23">
          <cell r="D23">
            <v>82</v>
          </cell>
        </row>
        <row r="24">
          <cell r="D24">
            <v>1146</v>
          </cell>
        </row>
        <row r="25">
          <cell r="D25">
            <v>0</v>
          </cell>
        </row>
        <row r="26">
          <cell r="D26">
            <v>262</v>
          </cell>
        </row>
        <row r="27">
          <cell r="D27">
            <v>136</v>
          </cell>
        </row>
        <row r="28">
          <cell r="D28">
            <v>106</v>
          </cell>
        </row>
        <row r="29">
          <cell r="D29">
            <v>1398</v>
          </cell>
        </row>
        <row r="30">
          <cell r="D30">
            <v>254</v>
          </cell>
        </row>
        <row r="31">
          <cell r="D31">
            <v>3028</v>
          </cell>
        </row>
        <row r="32">
          <cell r="D32">
            <v>93</v>
          </cell>
        </row>
        <row r="33">
          <cell r="D33">
            <v>65</v>
          </cell>
        </row>
        <row r="34">
          <cell r="D34">
            <v>405</v>
          </cell>
        </row>
        <row r="35">
          <cell r="D35">
            <v>17</v>
          </cell>
        </row>
        <row r="36">
          <cell r="D36">
            <v>1200</v>
          </cell>
        </row>
        <row r="37">
          <cell r="D37">
            <v>1367</v>
          </cell>
        </row>
        <row r="38">
          <cell r="D38">
            <v>759</v>
          </cell>
        </row>
        <row r="39">
          <cell r="D39">
            <v>4632</v>
          </cell>
        </row>
        <row r="40">
          <cell r="D40">
            <v>893</v>
          </cell>
        </row>
        <row r="41">
          <cell r="D41">
            <v>1511</v>
          </cell>
        </row>
        <row r="42">
          <cell r="D42">
            <v>215</v>
          </cell>
        </row>
        <row r="43">
          <cell r="D43">
            <v>3324</v>
          </cell>
        </row>
        <row r="44">
          <cell r="D44">
            <v>4</v>
          </cell>
        </row>
        <row r="45">
          <cell r="D45">
            <v>32296</v>
          </cell>
        </row>
        <row r="46">
          <cell r="D46">
            <v>1387</v>
          </cell>
        </row>
        <row r="47">
          <cell r="D47">
            <v>28644</v>
          </cell>
        </row>
        <row r="48">
          <cell r="D48">
            <v>8514</v>
          </cell>
        </row>
        <row r="49">
          <cell r="D49">
            <v>19759</v>
          </cell>
        </row>
        <row r="50">
          <cell r="D50">
            <v>50259</v>
          </cell>
        </row>
        <row r="51">
          <cell r="D51">
            <v>12774</v>
          </cell>
        </row>
        <row r="52">
          <cell r="D52">
            <v>1092</v>
          </cell>
        </row>
        <row r="53">
          <cell r="D53">
            <v>3114</v>
          </cell>
        </row>
        <row r="54">
          <cell r="D54">
            <v>7055</v>
          </cell>
        </row>
        <row r="55">
          <cell r="D55">
            <v>1834</v>
          </cell>
        </row>
        <row r="56">
          <cell r="D56">
            <v>45031</v>
          </cell>
        </row>
        <row r="57">
          <cell r="D57">
            <v>44721</v>
          </cell>
        </row>
        <row r="58">
          <cell r="D58">
            <v>779</v>
          </cell>
        </row>
        <row r="59">
          <cell r="D59">
            <v>942</v>
          </cell>
        </row>
        <row r="60">
          <cell r="D60">
            <v>645</v>
          </cell>
        </row>
        <row r="61">
          <cell r="D61">
            <v>1546</v>
          </cell>
        </row>
        <row r="62">
          <cell r="D62">
            <v>4448</v>
          </cell>
        </row>
        <row r="63">
          <cell r="D63">
            <v>1072</v>
          </cell>
        </row>
        <row r="64">
          <cell r="D64">
            <v>3849</v>
          </cell>
        </row>
        <row r="65">
          <cell r="D65">
            <v>534</v>
          </cell>
        </row>
        <row r="66">
          <cell r="D66">
            <v>1978</v>
          </cell>
        </row>
        <row r="67">
          <cell r="D67">
            <v>6134</v>
          </cell>
        </row>
        <row r="68">
          <cell r="D68">
            <v>8311</v>
          </cell>
        </row>
        <row r="69">
          <cell r="D69">
            <v>3056</v>
          </cell>
        </row>
        <row r="70">
          <cell r="D70">
            <v>4386</v>
          </cell>
        </row>
        <row r="71">
          <cell r="D71">
            <v>938</v>
          </cell>
        </row>
        <row r="72">
          <cell r="D72">
            <v>2402</v>
          </cell>
        </row>
        <row r="73">
          <cell r="D73">
            <v>3827</v>
          </cell>
        </row>
        <row r="74">
          <cell r="D74">
            <v>891</v>
          </cell>
        </row>
        <row r="75">
          <cell r="D75">
            <v>5498</v>
          </cell>
        </row>
        <row r="76">
          <cell r="D76">
            <v>800</v>
          </cell>
        </row>
        <row r="77">
          <cell r="D77">
            <v>5968</v>
          </cell>
        </row>
        <row r="78">
          <cell r="D78">
            <v>3578</v>
          </cell>
        </row>
        <row r="79">
          <cell r="D79">
            <v>15825</v>
          </cell>
        </row>
        <row r="80">
          <cell r="D80">
            <v>6445</v>
          </cell>
        </row>
        <row r="81">
          <cell r="D81">
            <v>22863</v>
          </cell>
        </row>
        <row r="82">
          <cell r="D82">
            <v>25338</v>
          </cell>
        </row>
        <row r="83">
          <cell r="D83">
            <v>33710</v>
          </cell>
        </row>
        <row r="84">
          <cell r="D84">
            <v>4043</v>
          </cell>
        </row>
        <row r="85">
          <cell r="D85">
            <v>6006</v>
          </cell>
        </row>
        <row r="86">
          <cell r="D86">
            <v>2092</v>
          </cell>
        </row>
        <row r="87">
          <cell r="D87">
            <v>383</v>
          </cell>
        </row>
        <row r="88">
          <cell r="D88">
            <v>1054</v>
          </cell>
        </row>
        <row r="89">
          <cell r="D89">
            <v>7834</v>
          </cell>
        </row>
        <row r="90">
          <cell r="D90">
            <v>3276</v>
          </cell>
        </row>
        <row r="91">
          <cell r="D91">
            <v>1789</v>
          </cell>
        </row>
        <row r="92">
          <cell r="D92">
            <v>9727</v>
          </cell>
        </row>
        <row r="93">
          <cell r="D93">
            <v>10271</v>
          </cell>
        </row>
        <row r="94">
          <cell r="D94">
            <v>0</v>
          </cell>
        </row>
        <row r="95">
          <cell r="D95">
            <v>40</v>
          </cell>
        </row>
        <row r="96">
          <cell r="D96">
            <v>504415</v>
          </cell>
          <cell r="S96">
            <v>95815</v>
          </cell>
        </row>
      </sheetData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  <sheetName val="Afiliados_CCAA"/>
    </sheetNames>
    <sheetDataSet>
      <sheetData sheetId="0">
        <row r="8">
          <cell r="D8">
            <v>4974</v>
          </cell>
        </row>
        <row r="9">
          <cell r="D9">
            <v>648</v>
          </cell>
        </row>
        <row r="10">
          <cell r="D10">
            <v>551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402</v>
          </cell>
        </row>
        <row r="15">
          <cell r="D15">
            <v>8</v>
          </cell>
        </row>
        <row r="16">
          <cell r="D16">
            <v>4583</v>
          </cell>
        </row>
        <row r="17">
          <cell r="D17">
            <v>927</v>
          </cell>
        </row>
        <row r="18">
          <cell r="D18">
            <v>0</v>
          </cell>
        </row>
        <row r="19">
          <cell r="D19">
            <v>396</v>
          </cell>
        </row>
        <row r="20">
          <cell r="D20">
            <v>435</v>
          </cell>
        </row>
        <row r="21">
          <cell r="D21">
            <v>977</v>
          </cell>
        </row>
        <row r="22">
          <cell r="D22">
            <v>1419</v>
          </cell>
        </row>
        <row r="23">
          <cell r="D23">
            <v>83</v>
          </cell>
        </row>
        <row r="24">
          <cell r="D24">
            <v>1170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137</v>
          </cell>
        </row>
        <row r="28">
          <cell r="D28">
            <v>109</v>
          </cell>
        </row>
        <row r="29">
          <cell r="D29">
            <v>1420</v>
          </cell>
        </row>
        <row r="30">
          <cell r="D30">
            <v>250</v>
          </cell>
        </row>
        <row r="31">
          <cell r="D31">
            <v>3035</v>
          </cell>
        </row>
        <row r="32">
          <cell r="D32">
            <v>92</v>
          </cell>
        </row>
        <row r="33">
          <cell r="D33">
            <v>69</v>
          </cell>
        </row>
        <row r="34">
          <cell r="D34">
            <v>405</v>
          </cell>
        </row>
        <row r="35">
          <cell r="D35">
            <v>17</v>
          </cell>
        </row>
        <row r="36">
          <cell r="D36">
            <v>1230</v>
          </cell>
        </row>
        <row r="37">
          <cell r="D37">
            <v>1370</v>
          </cell>
        </row>
        <row r="38">
          <cell r="D38">
            <v>782</v>
          </cell>
        </row>
        <row r="39">
          <cell r="D39">
            <v>4675</v>
          </cell>
        </row>
        <row r="40">
          <cell r="D40">
            <v>881</v>
          </cell>
        </row>
        <row r="41">
          <cell r="D41">
            <v>1575</v>
          </cell>
        </row>
        <row r="42">
          <cell r="D42">
            <v>216</v>
          </cell>
        </row>
        <row r="43">
          <cell r="D43">
            <v>3677</v>
          </cell>
        </row>
        <row r="44">
          <cell r="D44">
            <v>4</v>
          </cell>
        </row>
        <row r="45">
          <cell r="D45">
            <v>31883</v>
          </cell>
        </row>
        <row r="46">
          <cell r="D46">
            <v>1348</v>
          </cell>
        </row>
        <row r="47">
          <cell r="D47">
            <v>28635</v>
          </cell>
        </row>
        <row r="48">
          <cell r="D48">
            <v>8656</v>
          </cell>
        </row>
        <row r="49">
          <cell r="D49">
            <v>20672</v>
          </cell>
        </row>
        <row r="50">
          <cell r="D50">
            <v>54849</v>
          </cell>
        </row>
        <row r="51">
          <cell r="D51">
            <v>15345</v>
          </cell>
        </row>
        <row r="52">
          <cell r="D52">
            <v>1556</v>
          </cell>
        </row>
        <row r="53">
          <cell r="D53">
            <v>3452</v>
          </cell>
        </row>
        <row r="54">
          <cell r="D54">
            <v>8045</v>
          </cell>
        </row>
        <row r="55">
          <cell r="D55">
            <v>1833</v>
          </cell>
        </row>
        <row r="56">
          <cell r="D56">
            <v>70706</v>
          </cell>
        </row>
        <row r="57">
          <cell r="D57">
            <v>60017</v>
          </cell>
        </row>
        <row r="58">
          <cell r="D58">
            <v>782</v>
          </cell>
        </row>
        <row r="59">
          <cell r="D59">
            <v>1010</v>
          </cell>
        </row>
        <row r="60">
          <cell r="D60">
            <v>644</v>
          </cell>
        </row>
        <row r="61">
          <cell r="D61">
            <v>1553</v>
          </cell>
        </row>
        <row r="62">
          <cell r="D62">
            <v>4517</v>
          </cell>
        </row>
        <row r="63">
          <cell r="D63">
            <v>1083</v>
          </cell>
        </row>
        <row r="64">
          <cell r="D64">
            <v>3882</v>
          </cell>
        </row>
        <row r="65">
          <cell r="D65">
            <v>535</v>
          </cell>
        </row>
        <row r="66">
          <cell r="D66">
            <v>1971</v>
          </cell>
        </row>
        <row r="67">
          <cell r="D67">
            <v>6316</v>
          </cell>
        </row>
        <row r="68">
          <cell r="D68">
            <v>8399</v>
          </cell>
        </row>
        <row r="69">
          <cell r="D69">
            <v>3164</v>
          </cell>
        </row>
        <row r="70">
          <cell r="D70">
            <v>4393</v>
          </cell>
        </row>
        <row r="71">
          <cell r="D71">
            <v>952</v>
          </cell>
        </row>
        <row r="72">
          <cell r="D72">
            <v>2368</v>
          </cell>
        </row>
        <row r="73">
          <cell r="D73">
            <v>4033</v>
          </cell>
        </row>
        <row r="74">
          <cell r="D74">
            <v>891</v>
          </cell>
        </row>
        <row r="75">
          <cell r="D75">
            <v>6593</v>
          </cell>
        </row>
        <row r="76">
          <cell r="D76">
            <v>966</v>
          </cell>
        </row>
        <row r="77">
          <cell r="D77">
            <v>6735</v>
          </cell>
        </row>
        <row r="78">
          <cell r="D78">
            <v>3848</v>
          </cell>
        </row>
        <row r="79">
          <cell r="D79">
            <v>16528</v>
          </cell>
        </row>
        <row r="80">
          <cell r="D80">
            <v>6754</v>
          </cell>
        </row>
        <row r="81">
          <cell r="D81">
            <v>22960</v>
          </cell>
        </row>
        <row r="82">
          <cell r="D82">
            <v>25456</v>
          </cell>
        </row>
        <row r="83">
          <cell r="D83">
            <v>34461</v>
          </cell>
        </row>
        <row r="84">
          <cell r="D84">
            <v>4049</v>
          </cell>
        </row>
        <row r="85">
          <cell r="D85">
            <v>6065</v>
          </cell>
        </row>
        <row r="86">
          <cell r="D86">
            <v>2557</v>
          </cell>
        </row>
        <row r="87">
          <cell r="D87">
            <v>409</v>
          </cell>
        </row>
        <row r="88">
          <cell r="D88">
            <v>1083</v>
          </cell>
        </row>
        <row r="89">
          <cell r="D89">
            <v>8998</v>
          </cell>
        </row>
        <row r="90">
          <cell r="D90">
            <v>3322</v>
          </cell>
        </row>
        <row r="91">
          <cell r="D91">
            <v>1791</v>
          </cell>
        </row>
        <row r="92">
          <cell r="D92">
            <v>11078</v>
          </cell>
        </row>
        <row r="93">
          <cell r="D93">
            <v>10255</v>
          </cell>
        </row>
        <row r="94">
          <cell r="D94">
            <v>0</v>
          </cell>
        </row>
        <row r="95">
          <cell r="D95">
            <v>40</v>
          </cell>
        </row>
        <row r="96">
          <cell r="D96">
            <v>564221</v>
          </cell>
          <cell r="S96">
            <v>99077</v>
          </cell>
        </row>
      </sheetData>
      <sheetData sheetId="1">
        <row r="48">
          <cell r="D48">
            <v>8771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  <sheetName val="Afiliados_BALEARES_Actividades_"/>
    </sheetNames>
    <sheetDataSet>
      <sheetData sheetId="0">
        <row r="8">
          <cell r="D8">
            <v>5117</v>
          </cell>
        </row>
        <row r="9">
          <cell r="D9">
            <v>667</v>
          </cell>
        </row>
        <row r="10">
          <cell r="D10">
            <v>566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412</v>
          </cell>
        </row>
        <row r="15">
          <cell r="D15">
            <v>9</v>
          </cell>
        </row>
        <row r="16">
          <cell r="D16">
            <v>4827</v>
          </cell>
        </row>
        <row r="17">
          <cell r="D17">
            <v>957</v>
          </cell>
        </row>
        <row r="18">
          <cell r="D18">
            <v>0</v>
          </cell>
        </row>
        <row r="19">
          <cell r="D19">
            <v>401</v>
          </cell>
        </row>
        <row r="20">
          <cell r="D20">
            <v>446</v>
          </cell>
        </row>
        <row r="21">
          <cell r="D21">
            <v>1084</v>
          </cell>
        </row>
        <row r="22">
          <cell r="D22">
            <v>1406</v>
          </cell>
        </row>
        <row r="23">
          <cell r="D23">
            <v>81</v>
          </cell>
        </row>
        <row r="24">
          <cell r="D24">
            <v>1176</v>
          </cell>
        </row>
        <row r="25">
          <cell r="D25">
            <v>0</v>
          </cell>
        </row>
        <row r="26">
          <cell r="D26">
            <v>274</v>
          </cell>
        </row>
        <row r="27">
          <cell r="D27">
            <v>137</v>
          </cell>
        </row>
        <row r="28">
          <cell r="D28">
            <v>110</v>
          </cell>
        </row>
        <row r="29">
          <cell r="D29">
            <v>1432</v>
          </cell>
        </row>
        <row r="30">
          <cell r="D30">
            <v>232</v>
          </cell>
        </row>
        <row r="31">
          <cell r="D31">
            <v>3013</v>
          </cell>
        </row>
        <row r="32">
          <cell r="D32">
            <v>98</v>
          </cell>
        </row>
        <row r="33">
          <cell r="D33">
            <v>70</v>
          </cell>
        </row>
        <row r="34">
          <cell r="D34">
            <v>407</v>
          </cell>
        </row>
        <row r="35">
          <cell r="D35">
            <v>17</v>
          </cell>
        </row>
        <row r="36">
          <cell r="D36">
            <v>1152</v>
          </cell>
        </row>
        <row r="37">
          <cell r="D37">
            <v>1275</v>
          </cell>
        </row>
        <row r="38">
          <cell r="D38">
            <v>799</v>
          </cell>
        </row>
        <row r="39">
          <cell r="D39">
            <v>4509</v>
          </cell>
        </row>
        <row r="40">
          <cell r="D40">
            <v>867</v>
          </cell>
        </row>
        <row r="41">
          <cell r="D41">
            <v>1579</v>
          </cell>
        </row>
        <row r="42">
          <cell r="D42">
            <v>213</v>
          </cell>
        </row>
        <row r="43">
          <cell r="D43">
            <v>3781</v>
          </cell>
        </row>
        <row r="44">
          <cell r="D44">
            <v>5</v>
          </cell>
        </row>
        <row r="45">
          <cell r="D45">
            <v>30598</v>
          </cell>
        </row>
        <row r="46">
          <cell r="D46">
            <v>1301</v>
          </cell>
        </row>
        <row r="47">
          <cell r="D47">
            <v>28146</v>
          </cell>
        </row>
        <row r="48">
          <cell r="D48">
            <v>8895</v>
          </cell>
        </row>
        <row r="49">
          <cell r="D49">
            <v>21651</v>
          </cell>
        </row>
        <row r="50">
          <cell r="D50">
            <v>60508</v>
          </cell>
        </row>
        <row r="51">
          <cell r="D51">
            <v>17801</v>
          </cell>
        </row>
        <row r="52">
          <cell r="D52">
            <v>2609</v>
          </cell>
        </row>
        <row r="53">
          <cell r="D53">
            <v>3857</v>
          </cell>
        </row>
        <row r="54">
          <cell r="D54">
            <v>9162</v>
          </cell>
        </row>
        <row r="55">
          <cell r="D55">
            <v>1907</v>
          </cell>
        </row>
        <row r="56">
          <cell r="D56">
            <v>92174</v>
          </cell>
        </row>
        <row r="57">
          <cell r="D57">
            <v>74523</v>
          </cell>
        </row>
        <row r="58">
          <cell r="D58">
            <v>798</v>
          </cell>
        </row>
        <row r="59">
          <cell r="D59">
            <v>1052</v>
          </cell>
        </row>
        <row r="60">
          <cell r="D60">
            <v>651</v>
          </cell>
        </row>
        <row r="61">
          <cell r="D61">
            <v>1548</v>
          </cell>
        </row>
        <row r="62">
          <cell r="D62">
            <v>4623</v>
          </cell>
        </row>
        <row r="63">
          <cell r="D63">
            <v>1017</v>
          </cell>
        </row>
        <row r="64">
          <cell r="D64">
            <v>3875</v>
          </cell>
        </row>
        <row r="65">
          <cell r="D65">
            <v>527</v>
          </cell>
        </row>
        <row r="66">
          <cell r="D66">
            <v>1981</v>
          </cell>
        </row>
        <row r="67">
          <cell r="D67">
            <v>6473</v>
          </cell>
        </row>
        <row r="68">
          <cell r="D68">
            <v>8457</v>
          </cell>
        </row>
        <row r="69">
          <cell r="D69">
            <v>3318</v>
          </cell>
        </row>
        <row r="70">
          <cell r="D70">
            <v>4496</v>
          </cell>
        </row>
        <row r="71">
          <cell r="D71">
            <v>937</v>
          </cell>
        </row>
        <row r="72">
          <cell r="D72">
            <v>2513</v>
          </cell>
        </row>
        <row r="73">
          <cell r="D73">
            <v>4237</v>
          </cell>
        </row>
        <row r="74">
          <cell r="D74">
            <v>839</v>
          </cell>
        </row>
        <row r="75">
          <cell r="D75">
            <v>8227</v>
          </cell>
        </row>
        <row r="76">
          <cell r="D76">
            <v>1288</v>
          </cell>
        </row>
        <row r="77">
          <cell r="D77">
            <v>7119</v>
          </cell>
        </row>
        <row r="78">
          <cell r="D78">
            <v>4154</v>
          </cell>
        </row>
        <row r="79">
          <cell r="D79">
            <v>17170</v>
          </cell>
        </row>
        <row r="80">
          <cell r="D80">
            <v>6801</v>
          </cell>
        </row>
        <row r="81">
          <cell r="D81">
            <v>22417</v>
          </cell>
        </row>
        <row r="82">
          <cell r="D82">
            <v>23492</v>
          </cell>
        </row>
        <row r="83">
          <cell r="D83">
            <v>35727</v>
          </cell>
        </row>
        <row r="84">
          <cell r="D84">
            <v>4030</v>
          </cell>
        </row>
        <row r="85">
          <cell r="D85">
            <v>6024</v>
          </cell>
        </row>
        <row r="86">
          <cell r="D86">
            <v>3013</v>
          </cell>
        </row>
        <row r="87">
          <cell r="D87">
            <v>446</v>
          </cell>
        </row>
        <row r="88">
          <cell r="D88">
            <v>1117</v>
          </cell>
        </row>
        <row r="89">
          <cell r="D89">
            <v>10900</v>
          </cell>
        </row>
        <row r="90">
          <cell r="D90">
            <v>3159</v>
          </cell>
        </row>
        <row r="91">
          <cell r="D91">
            <v>1790</v>
          </cell>
        </row>
        <row r="92">
          <cell r="D92">
            <v>12638</v>
          </cell>
        </row>
        <row r="93">
          <cell r="D93">
            <v>10123</v>
          </cell>
        </row>
        <row r="94">
          <cell r="D94">
            <v>0</v>
          </cell>
        </row>
        <row r="95">
          <cell r="D95">
            <v>42</v>
          </cell>
        </row>
        <row r="96">
          <cell r="D96">
            <v>617271</v>
          </cell>
          <cell r="S96">
            <v>101214</v>
          </cell>
        </row>
      </sheetData>
      <sheetData sheetId="1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5085</v>
          </cell>
        </row>
        <row r="9">
          <cell r="D9">
            <v>677</v>
          </cell>
        </row>
        <row r="10">
          <cell r="D10">
            <v>583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414</v>
          </cell>
        </row>
        <row r="15">
          <cell r="D15">
            <v>9</v>
          </cell>
        </row>
        <row r="16">
          <cell r="D16">
            <v>4860</v>
          </cell>
        </row>
        <row r="17">
          <cell r="D17">
            <v>977</v>
          </cell>
        </row>
        <row r="18">
          <cell r="D18">
            <v>0</v>
          </cell>
        </row>
        <row r="19">
          <cell r="D19">
            <v>396</v>
          </cell>
        </row>
        <row r="20">
          <cell r="D20">
            <v>445</v>
          </cell>
        </row>
        <row r="21">
          <cell r="D21">
            <v>1073</v>
          </cell>
        </row>
        <row r="22">
          <cell r="D22">
            <v>1402</v>
          </cell>
        </row>
        <row r="23">
          <cell r="D23">
            <v>84</v>
          </cell>
        </row>
        <row r="24">
          <cell r="D24">
            <v>1164</v>
          </cell>
        </row>
        <row r="25">
          <cell r="D25">
            <v>0</v>
          </cell>
        </row>
        <row r="26">
          <cell r="D26">
            <v>271</v>
          </cell>
        </row>
        <row r="27">
          <cell r="D27">
            <v>134</v>
          </cell>
        </row>
        <row r="28">
          <cell r="D28">
            <v>109</v>
          </cell>
        </row>
        <row r="29">
          <cell r="D29">
            <v>1427</v>
          </cell>
        </row>
        <row r="30">
          <cell r="D30">
            <v>227</v>
          </cell>
        </row>
        <row r="31">
          <cell r="D31">
            <v>2993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408</v>
          </cell>
        </row>
        <row r="35">
          <cell r="D35">
            <v>19</v>
          </cell>
        </row>
        <row r="36">
          <cell r="D36">
            <v>1120</v>
          </cell>
        </row>
        <row r="37">
          <cell r="D37">
            <v>1237</v>
          </cell>
        </row>
        <row r="38">
          <cell r="D38">
            <v>768</v>
          </cell>
        </row>
        <row r="39">
          <cell r="D39">
            <v>4409</v>
          </cell>
        </row>
        <row r="40">
          <cell r="D40">
            <v>860</v>
          </cell>
        </row>
        <row r="41">
          <cell r="D41">
            <v>1592</v>
          </cell>
        </row>
        <row r="42">
          <cell r="D42">
            <v>215</v>
          </cell>
        </row>
        <row r="43">
          <cell r="D43">
            <v>3818</v>
          </cell>
        </row>
        <row r="44">
          <cell r="D44">
            <v>5</v>
          </cell>
        </row>
        <row r="45">
          <cell r="D45">
            <v>29638</v>
          </cell>
        </row>
        <row r="46">
          <cell r="D46">
            <v>1241</v>
          </cell>
        </row>
        <row r="47">
          <cell r="D47">
            <v>27770</v>
          </cell>
        </row>
        <row r="48">
          <cell r="D48">
            <v>9127</v>
          </cell>
        </row>
        <row r="49">
          <cell r="D49">
            <v>21868</v>
          </cell>
        </row>
        <row r="50">
          <cell r="D50">
            <v>62304</v>
          </cell>
        </row>
        <row r="51">
          <cell r="D51">
            <v>18011</v>
          </cell>
        </row>
        <row r="52">
          <cell r="D52">
            <v>2720</v>
          </cell>
        </row>
        <row r="53">
          <cell r="D53">
            <v>3938</v>
          </cell>
        </row>
        <row r="54">
          <cell r="D54">
            <v>9316</v>
          </cell>
        </row>
        <row r="55">
          <cell r="D55">
            <v>2063</v>
          </cell>
        </row>
        <row r="56">
          <cell r="D56">
            <v>95744</v>
          </cell>
        </row>
        <row r="57">
          <cell r="D57">
            <v>77190</v>
          </cell>
        </row>
        <row r="58">
          <cell r="D58">
            <v>795</v>
          </cell>
        </row>
        <row r="59">
          <cell r="D59">
            <v>1101</v>
          </cell>
        </row>
        <row r="60">
          <cell r="D60">
            <v>665</v>
          </cell>
        </row>
        <row r="61">
          <cell r="D61">
            <v>1559</v>
          </cell>
        </row>
        <row r="62">
          <cell r="D62">
            <v>4660</v>
          </cell>
        </row>
        <row r="63">
          <cell r="D63">
            <v>1037</v>
          </cell>
        </row>
        <row r="64">
          <cell r="D64">
            <v>3897</v>
          </cell>
        </row>
        <row r="65">
          <cell r="D65">
            <v>524</v>
          </cell>
        </row>
        <row r="66">
          <cell r="D66">
            <v>1990</v>
          </cell>
        </row>
        <row r="67">
          <cell r="D67">
            <v>6521</v>
          </cell>
        </row>
        <row r="68">
          <cell r="D68">
            <v>8488</v>
          </cell>
        </row>
        <row r="69">
          <cell r="D69">
            <v>3336</v>
          </cell>
        </row>
        <row r="70">
          <cell r="D70">
            <v>4536</v>
          </cell>
        </row>
        <row r="71">
          <cell r="D71">
            <v>939</v>
          </cell>
        </row>
        <row r="72">
          <cell r="D72">
            <v>2500</v>
          </cell>
        </row>
        <row r="73">
          <cell r="D73">
            <v>4261</v>
          </cell>
        </row>
        <row r="74">
          <cell r="D74">
            <v>894</v>
          </cell>
        </row>
        <row r="75">
          <cell r="D75">
            <v>8469</v>
          </cell>
        </row>
        <row r="76">
          <cell r="D76">
            <v>1500</v>
          </cell>
        </row>
        <row r="77">
          <cell r="D77">
            <v>7262</v>
          </cell>
        </row>
        <row r="78">
          <cell r="D78">
            <v>4266</v>
          </cell>
        </row>
        <row r="79">
          <cell r="D79">
            <v>17343</v>
          </cell>
        </row>
        <row r="80">
          <cell r="D80">
            <v>6861</v>
          </cell>
        </row>
        <row r="81">
          <cell r="D81">
            <v>22199</v>
          </cell>
        </row>
        <row r="82">
          <cell r="D82">
            <v>22524</v>
          </cell>
        </row>
        <row r="83">
          <cell r="D83">
            <v>36715</v>
          </cell>
        </row>
        <row r="84">
          <cell r="D84">
            <v>4084</v>
          </cell>
        </row>
        <row r="85">
          <cell r="D85">
            <v>6252</v>
          </cell>
        </row>
        <row r="86">
          <cell r="D86">
            <v>3119</v>
          </cell>
        </row>
        <row r="87">
          <cell r="D87">
            <v>450</v>
          </cell>
        </row>
        <row r="88">
          <cell r="D88">
            <v>1152</v>
          </cell>
        </row>
        <row r="89">
          <cell r="D89">
            <v>11666</v>
          </cell>
        </row>
        <row r="90">
          <cell r="D90">
            <v>3062</v>
          </cell>
        </row>
        <row r="91">
          <cell r="D91">
            <v>1768</v>
          </cell>
        </row>
        <row r="92">
          <cell r="D92">
            <v>12987</v>
          </cell>
        </row>
        <row r="93">
          <cell r="D93">
            <v>10119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627422</v>
          </cell>
          <cell r="S96">
            <v>102064</v>
          </cell>
        </row>
      </sheetData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5085</v>
          </cell>
        </row>
        <row r="9">
          <cell r="D9">
            <v>677</v>
          </cell>
        </row>
        <row r="10">
          <cell r="D10">
            <v>583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414</v>
          </cell>
        </row>
        <row r="15">
          <cell r="D15">
            <v>9</v>
          </cell>
        </row>
        <row r="16">
          <cell r="D16">
            <v>4860</v>
          </cell>
        </row>
        <row r="17">
          <cell r="D17">
            <v>977</v>
          </cell>
        </row>
        <row r="18">
          <cell r="D18">
            <v>0</v>
          </cell>
        </row>
        <row r="19">
          <cell r="D19">
            <v>396</v>
          </cell>
        </row>
        <row r="20">
          <cell r="D20">
            <v>445</v>
          </cell>
        </row>
        <row r="21">
          <cell r="D21">
            <v>1073</v>
          </cell>
        </row>
        <row r="22">
          <cell r="D22">
            <v>1402</v>
          </cell>
        </row>
        <row r="23">
          <cell r="D23">
            <v>84</v>
          </cell>
        </row>
        <row r="24">
          <cell r="D24">
            <v>1164</v>
          </cell>
        </row>
        <row r="25">
          <cell r="D25">
            <v>0</v>
          </cell>
        </row>
        <row r="26">
          <cell r="D26">
            <v>271</v>
          </cell>
        </row>
        <row r="27">
          <cell r="D27">
            <v>134</v>
          </cell>
        </row>
        <row r="28">
          <cell r="D28">
            <v>109</v>
          </cell>
        </row>
        <row r="29">
          <cell r="D29">
            <v>1427</v>
          </cell>
        </row>
        <row r="30">
          <cell r="D30">
            <v>227</v>
          </cell>
        </row>
        <row r="31">
          <cell r="D31">
            <v>2993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408</v>
          </cell>
        </row>
        <row r="35">
          <cell r="D35">
            <v>19</v>
          </cell>
        </row>
        <row r="36">
          <cell r="D36">
            <v>1120</v>
          </cell>
        </row>
        <row r="37">
          <cell r="D37">
            <v>1237</v>
          </cell>
        </row>
        <row r="38">
          <cell r="D38">
            <v>768</v>
          </cell>
        </row>
        <row r="39">
          <cell r="D39">
            <v>4409</v>
          </cell>
        </row>
        <row r="40">
          <cell r="D40">
            <v>860</v>
          </cell>
        </row>
        <row r="41">
          <cell r="D41">
            <v>1592</v>
          </cell>
        </row>
        <row r="42">
          <cell r="D42">
            <v>215</v>
          </cell>
        </row>
        <row r="43">
          <cell r="D43">
            <v>3818</v>
          </cell>
        </row>
        <row r="44">
          <cell r="D44">
            <v>5</v>
          </cell>
        </row>
        <row r="45">
          <cell r="D45">
            <v>29638</v>
          </cell>
        </row>
        <row r="46">
          <cell r="D46">
            <v>1241</v>
          </cell>
        </row>
        <row r="47">
          <cell r="D47">
            <v>27770</v>
          </cell>
        </row>
        <row r="48">
          <cell r="D48">
            <v>9127</v>
          </cell>
        </row>
        <row r="49">
          <cell r="D49">
            <v>21868</v>
          </cell>
        </row>
        <row r="50">
          <cell r="D50">
            <v>62304</v>
          </cell>
        </row>
        <row r="51">
          <cell r="D51">
            <v>18011</v>
          </cell>
        </row>
        <row r="52">
          <cell r="D52">
            <v>2720</v>
          </cell>
        </row>
        <row r="53">
          <cell r="D53">
            <v>3938</v>
          </cell>
        </row>
        <row r="54">
          <cell r="D54">
            <v>9316</v>
          </cell>
        </row>
        <row r="55">
          <cell r="D55">
            <v>2063</v>
          </cell>
        </row>
        <row r="56">
          <cell r="D56">
            <v>95744</v>
          </cell>
        </row>
        <row r="57">
          <cell r="D57">
            <v>77190</v>
          </cell>
        </row>
        <row r="58">
          <cell r="D58">
            <v>795</v>
          </cell>
        </row>
        <row r="59">
          <cell r="D59">
            <v>1101</v>
          </cell>
        </row>
        <row r="60">
          <cell r="D60">
            <v>665</v>
          </cell>
        </row>
        <row r="61">
          <cell r="D61">
            <v>1559</v>
          </cell>
        </row>
        <row r="62">
          <cell r="D62">
            <v>4660</v>
          </cell>
        </row>
        <row r="63">
          <cell r="D63">
            <v>1037</v>
          </cell>
        </row>
        <row r="64">
          <cell r="D64">
            <v>3897</v>
          </cell>
        </row>
        <row r="65">
          <cell r="D65">
            <v>524</v>
          </cell>
        </row>
        <row r="66">
          <cell r="D66">
            <v>1990</v>
          </cell>
        </row>
        <row r="67">
          <cell r="D67">
            <v>6521</v>
          </cell>
        </row>
        <row r="68">
          <cell r="D68">
            <v>8488</v>
          </cell>
        </row>
        <row r="69">
          <cell r="D69">
            <v>3336</v>
          </cell>
        </row>
        <row r="70">
          <cell r="D70">
            <v>4536</v>
          </cell>
        </row>
        <row r="71">
          <cell r="D71">
            <v>939</v>
          </cell>
        </row>
        <row r="72">
          <cell r="D72">
            <v>2500</v>
          </cell>
        </row>
        <row r="73">
          <cell r="D73">
            <v>4261</v>
          </cell>
        </row>
        <row r="74">
          <cell r="D74">
            <v>894</v>
          </cell>
        </row>
        <row r="75">
          <cell r="D75">
            <v>8469</v>
          </cell>
        </row>
        <row r="76">
          <cell r="D76">
            <v>1500</v>
          </cell>
        </row>
        <row r="77">
          <cell r="D77">
            <v>7262</v>
          </cell>
        </row>
        <row r="78">
          <cell r="D78">
            <v>4266</v>
          </cell>
        </row>
        <row r="79">
          <cell r="D79">
            <v>17343</v>
          </cell>
        </row>
        <row r="80">
          <cell r="D80">
            <v>6861</v>
          </cell>
        </row>
        <row r="81">
          <cell r="D81">
            <v>22199</v>
          </cell>
        </row>
        <row r="82">
          <cell r="D82">
            <v>22524</v>
          </cell>
        </row>
        <row r="83">
          <cell r="D83">
            <v>36715</v>
          </cell>
        </row>
        <row r="84">
          <cell r="D84">
            <v>4084</v>
          </cell>
        </row>
        <row r="85">
          <cell r="D85">
            <v>6252</v>
          </cell>
        </row>
        <row r="86">
          <cell r="D86">
            <v>3119</v>
          </cell>
        </row>
        <row r="87">
          <cell r="D87">
            <v>450</v>
          </cell>
        </row>
        <row r="88">
          <cell r="D88">
            <v>1152</v>
          </cell>
        </row>
        <row r="89">
          <cell r="D89">
            <v>11666</v>
          </cell>
        </row>
        <row r="90">
          <cell r="D90">
            <v>3062</v>
          </cell>
        </row>
        <row r="91">
          <cell r="D91">
            <v>1768</v>
          </cell>
        </row>
        <row r="92">
          <cell r="D92">
            <v>12987</v>
          </cell>
        </row>
        <row r="93">
          <cell r="D93">
            <v>10119</v>
          </cell>
        </row>
        <row r="94">
          <cell r="D94">
            <v>0</v>
          </cell>
        </row>
        <row r="95">
          <cell r="D95">
            <v>41</v>
          </cell>
        </row>
        <row r="96">
          <cell r="D96">
            <v>617275</v>
          </cell>
          <cell r="S96">
            <v>102061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filiados_BALEARES_Actividades_"/>
      <sheetName val="Afiliados_CCAA"/>
    </sheetNames>
    <sheetDataSet>
      <sheetData sheetId="0" refreshError="1"/>
      <sheetData sheetId="1">
        <row r="96">
          <cell r="D96">
            <v>456217</v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5120</v>
          </cell>
        </row>
        <row r="9">
          <cell r="D9">
            <v>665</v>
          </cell>
        </row>
        <row r="10">
          <cell r="D10">
            <v>546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406</v>
          </cell>
        </row>
        <row r="15">
          <cell r="D15">
            <v>9</v>
          </cell>
        </row>
        <row r="16">
          <cell r="D16">
            <v>4649</v>
          </cell>
        </row>
        <row r="17">
          <cell r="D17">
            <v>968</v>
          </cell>
        </row>
        <row r="18">
          <cell r="D18">
            <v>0</v>
          </cell>
        </row>
        <row r="19">
          <cell r="D19">
            <v>386</v>
          </cell>
        </row>
        <row r="20">
          <cell r="D20">
            <v>421</v>
          </cell>
        </row>
        <row r="21">
          <cell r="D21">
            <v>876</v>
          </cell>
        </row>
        <row r="22">
          <cell r="D22">
            <v>1386</v>
          </cell>
        </row>
        <row r="23">
          <cell r="D23">
            <v>81</v>
          </cell>
        </row>
        <row r="24">
          <cell r="D24">
            <v>1146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135</v>
          </cell>
        </row>
        <row r="28">
          <cell r="D28">
            <v>106</v>
          </cell>
        </row>
        <row r="29">
          <cell r="D29">
            <v>1385</v>
          </cell>
        </row>
        <row r="30">
          <cell r="D30">
            <v>215</v>
          </cell>
        </row>
        <row r="31">
          <cell r="D31">
            <v>2958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413</v>
          </cell>
        </row>
        <row r="35">
          <cell r="D35">
            <v>19</v>
          </cell>
        </row>
        <row r="36">
          <cell r="D36">
            <v>1126</v>
          </cell>
        </row>
        <row r="37">
          <cell r="D37">
            <v>1208</v>
          </cell>
        </row>
        <row r="38">
          <cell r="D38">
            <v>819</v>
          </cell>
        </row>
        <row r="39">
          <cell r="D39">
            <v>4472</v>
          </cell>
        </row>
        <row r="40">
          <cell r="D40">
            <v>848</v>
          </cell>
        </row>
        <row r="41">
          <cell r="D41">
            <v>1579</v>
          </cell>
        </row>
        <row r="42">
          <cell r="D42">
            <v>211</v>
          </cell>
        </row>
        <row r="43">
          <cell r="D43">
            <v>3836</v>
          </cell>
        </row>
        <row r="44">
          <cell r="D44">
            <v>5</v>
          </cell>
        </row>
        <row r="45">
          <cell r="D45">
            <v>30007</v>
          </cell>
        </row>
        <row r="46">
          <cell r="D46">
            <v>1242</v>
          </cell>
        </row>
        <row r="47">
          <cell r="D47">
            <v>27387</v>
          </cell>
        </row>
        <row r="48">
          <cell r="D48">
            <v>9059</v>
          </cell>
        </row>
        <row r="49">
          <cell r="D49">
            <v>21047</v>
          </cell>
        </row>
        <row r="50">
          <cell r="D50">
            <v>59059</v>
          </cell>
        </row>
        <row r="51">
          <cell r="D51">
            <v>17598</v>
          </cell>
        </row>
        <row r="52">
          <cell r="D52">
            <v>2354</v>
          </cell>
        </row>
        <row r="53">
          <cell r="D53">
            <v>3804</v>
          </cell>
        </row>
        <row r="54">
          <cell r="D54">
            <v>9157</v>
          </cell>
        </row>
        <row r="55">
          <cell r="D55">
            <v>1971</v>
          </cell>
        </row>
        <row r="56">
          <cell r="D56">
            <v>89634</v>
          </cell>
        </row>
        <row r="57">
          <cell r="D57">
            <v>70016</v>
          </cell>
        </row>
        <row r="58">
          <cell r="D58">
            <v>774</v>
          </cell>
        </row>
        <row r="59">
          <cell r="D59">
            <v>1108</v>
          </cell>
        </row>
        <row r="60">
          <cell r="D60">
            <v>645</v>
          </cell>
        </row>
        <row r="61">
          <cell r="D61">
            <v>1580</v>
          </cell>
        </row>
        <row r="62">
          <cell r="D62">
            <v>4703</v>
          </cell>
        </row>
        <row r="63">
          <cell r="D63">
            <v>1130</v>
          </cell>
        </row>
        <row r="64">
          <cell r="D64">
            <v>3877</v>
          </cell>
        </row>
        <row r="65">
          <cell r="D65">
            <v>523</v>
          </cell>
        </row>
        <row r="66">
          <cell r="D66">
            <v>1996</v>
          </cell>
        </row>
        <row r="67">
          <cell r="D67">
            <v>6456</v>
          </cell>
        </row>
        <row r="68">
          <cell r="D68">
            <v>8431</v>
          </cell>
        </row>
        <row r="69">
          <cell r="D69">
            <v>3377</v>
          </cell>
        </row>
        <row r="70">
          <cell r="D70">
            <v>4536</v>
          </cell>
        </row>
        <row r="71">
          <cell r="D71">
            <v>953</v>
          </cell>
        </row>
        <row r="72">
          <cell r="D72">
            <v>2530</v>
          </cell>
        </row>
        <row r="73">
          <cell r="D73">
            <v>4267</v>
          </cell>
        </row>
        <row r="74">
          <cell r="D74">
            <v>861</v>
          </cell>
        </row>
        <row r="75">
          <cell r="D75">
            <v>7917</v>
          </cell>
        </row>
        <row r="76">
          <cell r="D76">
            <v>1400</v>
          </cell>
        </row>
        <row r="77">
          <cell r="D77">
            <v>7117</v>
          </cell>
        </row>
        <row r="78">
          <cell r="D78">
            <v>4104</v>
          </cell>
        </row>
        <row r="79">
          <cell r="D79">
            <v>17348</v>
          </cell>
        </row>
        <row r="80">
          <cell r="D80">
            <v>6834</v>
          </cell>
        </row>
        <row r="81">
          <cell r="D81">
            <v>22037</v>
          </cell>
        </row>
        <row r="82">
          <cell r="D82">
            <v>21009</v>
          </cell>
        </row>
        <row r="83">
          <cell r="D83">
            <v>36667</v>
          </cell>
        </row>
        <row r="84">
          <cell r="D84">
            <v>4083</v>
          </cell>
        </row>
        <row r="85">
          <cell r="D85">
            <v>6166</v>
          </cell>
        </row>
        <row r="86">
          <cell r="D86">
            <v>2979</v>
          </cell>
        </row>
        <row r="87">
          <cell r="D87">
            <v>425</v>
          </cell>
        </row>
        <row r="88">
          <cell r="D88">
            <v>1135</v>
          </cell>
        </row>
        <row r="89">
          <cell r="D89">
            <v>10559</v>
          </cell>
        </row>
        <row r="90">
          <cell r="D90">
            <v>3080</v>
          </cell>
        </row>
        <row r="91">
          <cell r="D91">
            <v>1754</v>
          </cell>
        </row>
        <row r="92">
          <cell r="D92">
            <v>12363</v>
          </cell>
        </row>
        <row r="93">
          <cell r="D93">
            <v>10015</v>
          </cell>
        </row>
        <row r="94">
          <cell r="D94">
            <v>0</v>
          </cell>
        </row>
        <row r="95">
          <cell r="D95">
            <v>42</v>
          </cell>
        </row>
        <row r="96">
          <cell r="D96">
            <v>603544</v>
          </cell>
          <cell r="S96">
            <v>102209</v>
          </cell>
        </row>
      </sheetData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4907</v>
          </cell>
        </row>
        <row r="9">
          <cell r="D9">
            <v>610</v>
          </cell>
        </row>
        <row r="10">
          <cell r="D10">
            <v>505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9</v>
          </cell>
        </row>
        <row r="16">
          <cell r="D16">
            <v>4400</v>
          </cell>
        </row>
        <row r="17">
          <cell r="D17">
            <v>909</v>
          </cell>
        </row>
        <row r="18">
          <cell r="D18">
            <v>0</v>
          </cell>
        </row>
        <row r="19">
          <cell r="D19">
            <v>382</v>
          </cell>
        </row>
        <row r="20">
          <cell r="D20">
            <v>398</v>
          </cell>
        </row>
        <row r="21">
          <cell r="D21">
            <v>823</v>
          </cell>
        </row>
        <row r="22">
          <cell r="D22">
            <v>1372</v>
          </cell>
        </row>
        <row r="23">
          <cell r="D23">
            <v>81</v>
          </cell>
        </row>
        <row r="24">
          <cell r="D24">
            <v>1130</v>
          </cell>
        </row>
        <row r="25">
          <cell r="D25">
            <v>0</v>
          </cell>
        </row>
        <row r="26">
          <cell r="D26">
            <v>264</v>
          </cell>
        </row>
        <row r="27">
          <cell r="D27">
            <v>133</v>
          </cell>
        </row>
        <row r="28">
          <cell r="D28">
            <v>107</v>
          </cell>
        </row>
        <row r="29">
          <cell r="D29">
            <v>1382</v>
          </cell>
        </row>
        <row r="30">
          <cell r="D30">
            <v>212</v>
          </cell>
        </row>
        <row r="31">
          <cell r="D31">
            <v>2979</v>
          </cell>
        </row>
        <row r="32">
          <cell r="D32">
            <v>99</v>
          </cell>
        </row>
        <row r="33">
          <cell r="D33">
            <v>69</v>
          </cell>
        </row>
        <row r="34">
          <cell r="D34">
            <v>409</v>
          </cell>
        </row>
        <row r="35">
          <cell r="D35">
            <v>20</v>
          </cell>
        </row>
        <row r="36">
          <cell r="D36">
            <v>1176</v>
          </cell>
        </row>
        <row r="37">
          <cell r="D37">
            <v>1239</v>
          </cell>
        </row>
        <row r="38">
          <cell r="D38">
            <v>830</v>
          </cell>
        </row>
        <row r="39">
          <cell r="D39">
            <v>4549</v>
          </cell>
        </row>
        <row r="40">
          <cell r="D40">
            <v>841</v>
          </cell>
        </row>
        <row r="41">
          <cell r="D41">
            <v>1572</v>
          </cell>
        </row>
        <row r="42">
          <cell r="D42">
            <v>212</v>
          </cell>
        </row>
        <row r="43">
          <cell r="D43">
            <v>3701</v>
          </cell>
        </row>
        <row r="44">
          <cell r="D44">
            <v>5</v>
          </cell>
        </row>
        <row r="45">
          <cell r="D45">
            <v>30823</v>
          </cell>
        </row>
        <row r="46">
          <cell r="D46">
            <v>1214</v>
          </cell>
        </row>
        <row r="47">
          <cell r="D47">
            <v>27657</v>
          </cell>
        </row>
        <row r="48">
          <cell r="D48">
            <v>8678</v>
          </cell>
        </row>
        <row r="49">
          <cell r="D49">
            <v>19954</v>
          </cell>
        </row>
        <row r="50">
          <cell r="D50">
            <v>52988</v>
          </cell>
        </row>
        <row r="51">
          <cell r="D51">
            <v>14397</v>
          </cell>
        </row>
        <row r="52">
          <cell r="D52">
            <v>1410</v>
          </cell>
        </row>
        <row r="53">
          <cell r="D53">
            <v>3551</v>
          </cell>
        </row>
        <row r="54">
          <cell r="D54">
            <v>7859</v>
          </cell>
        </row>
        <row r="55">
          <cell r="D55">
            <v>1968</v>
          </cell>
        </row>
        <row r="56">
          <cell r="D56">
            <v>48925</v>
          </cell>
        </row>
        <row r="57">
          <cell r="D57">
            <v>48022</v>
          </cell>
        </row>
        <row r="58">
          <cell r="D58">
            <v>763</v>
          </cell>
        </row>
        <row r="59">
          <cell r="D59">
            <v>968</v>
          </cell>
        </row>
        <row r="60">
          <cell r="D60">
            <v>647</v>
          </cell>
        </row>
        <row r="61">
          <cell r="D61">
            <v>1611</v>
          </cell>
        </row>
        <row r="62">
          <cell r="D62">
            <v>4689</v>
          </cell>
        </row>
        <row r="63">
          <cell r="D63">
            <v>1131</v>
          </cell>
        </row>
        <row r="64">
          <cell r="D64">
            <v>3889</v>
          </cell>
        </row>
        <row r="65">
          <cell r="D65">
            <v>520</v>
          </cell>
        </row>
        <row r="66">
          <cell r="D66">
            <v>1991</v>
          </cell>
        </row>
        <row r="67">
          <cell r="D67">
            <v>6288</v>
          </cell>
        </row>
        <row r="68">
          <cell r="D68">
            <v>8393</v>
          </cell>
        </row>
        <row r="69">
          <cell r="D69">
            <v>3313</v>
          </cell>
        </row>
        <row r="70">
          <cell r="D70">
            <v>4556</v>
          </cell>
        </row>
        <row r="71">
          <cell r="D71">
            <v>950</v>
          </cell>
        </row>
        <row r="72">
          <cell r="D72">
            <v>2430</v>
          </cell>
        </row>
        <row r="73">
          <cell r="D73">
            <v>4053</v>
          </cell>
        </row>
        <row r="74">
          <cell r="D74">
            <v>867</v>
          </cell>
        </row>
        <row r="75">
          <cell r="D75">
            <v>6216</v>
          </cell>
        </row>
        <row r="76">
          <cell r="D76">
            <v>1009</v>
          </cell>
        </row>
        <row r="77">
          <cell r="D77">
            <v>6520</v>
          </cell>
        </row>
        <row r="78">
          <cell r="D78">
            <v>3739</v>
          </cell>
        </row>
        <row r="79">
          <cell r="D79">
            <v>16393</v>
          </cell>
        </row>
        <row r="80">
          <cell r="D80">
            <v>6357</v>
          </cell>
        </row>
        <row r="81">
          <cell r="D81">
            <v>21802</v>
          </cell>
        </row>
        <row r="82">
          <cell r="D82">
            <v>22586</v>
          </cell>
        </row>
        <row r="83">
          <cell r="D83">
            <v>35439</v>
          </cell>
        </row>
        <row r="84">
          <cell r="D84">
            <v>4120</v>
          </cell>
        </row>
        <row r="85">
          <cell r="D85">
            <v>6224</v>
          </cell>
        </row>
        <row r="86">
          <cell r="D86">
            <v>2435</v>
          </cell>
        </row>
        <row r="87">
          <cell r="D87">
            <v>397</v>
          </cell>
        </row>
        <row r="88">
          <cell r="D88">
            <v>1070</v>
          </cell>
        </row>
        <row r="89">
          <cell r="D89">
            <v>8698</v>
          </cell>
        </row>
        <row r="90">
          <cell r="D90">
            <v>3171</v>
          </cell>
        </row>
        <row r="91">
          <cell r="D91">
            <v>1715</v>
          </cell>
        </row>
        <row r="92">
          <cell r="D92">
            <v>10891</v>
          </cell>
        </row>
        <row r="93">
          <cell r="D93">
            <v>9808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603544</v>
          </cell>
          <cell r="S96">
            <v>98823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4760</v>
          </cell>
        </row>
        <row r="9">
          <cell r="D9">
            <v>555</v>
          </cell>
        </row>
        <row r="10">
          <cell r="D10">
            <v>475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404</v>
          </cell>
        </row>
        <row r="15">
          <cell r="D15">
            <v>10</v>
          </cell>
        </row>
        <row r="16">
          <cell r="D16">
            <v>4167</v>
          </cell>
        </row>
        <row r="17">
          <cell r="D17">
            <v>888</v>
          </cell>
        </row>
        <row r="18">
          <cell r="D18">
            <v>0</v>
          </cell>
        </row>
        <row r="19">
          <cell r="D19">
            <v>392</v>
          </cell>
        </row>
        <row r="20">
          <cell r="D20">
            <v>391</v>
          </cell>
        </row>
        <row r="21">
          <cell r="D21">
            <v>912</v>
          </cell>
        </row>
        <row r="22">
          <cell r="D22">
            <v>1388</v>
          </cell>
        </row>
        <row r="23">
          <cell r="D23">
            <v>79</v>
          </cell>
        </row>
        <row r="24">
          <cell r="D24">
            <v>1132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138</v>
          </cell>
        </row>
        <row r="28">
          <cell r="D28">
            <v>106</v>
          </cell>
        </row>
        <row r="29">
          <cell r="D29">
            <v>1401</v>
          </cell>
        </row>
        <row r="30">
          <cell r="D30">
            <v>211</v>
          </cell>
        </row>
        <row r="31">
          <cell r="D31">
            <v>3016</v>
          </cell>
        </row>
        <row r="32">
          <cell r="D32">
            <v>98</v>
          </cell>
        </row>
        <row r="33">
          <cell r="D33">
            <v>69</v>
          </cell>
        </row>
        <row r="34">
          <cell r="D34">
            <v>411</v>
          </cell>
        </row>
        <row r="35">
          <cell r="D35">
            <v>22</v>
          </cell>
        </row>
        <row r="36">
          <cell r="D36">
            <v>1201</v>
          </cell>
        </row>
        <row r="37">
          <cell r="D37">
            <v>1268</v>
          </cell>
        </row>
        <row r="38">
          <cell r="D38">
            <v>825</v>
          </cell>
        </row>
        <row r="39">
          <cell r="D39">
            <v>4601</v>
          </cell>
        </row>
        <row r="40">
          <cell r="D40">
            <v>828</v>
          </cell>
        </row>
        <row r="41">
          <cell r="D41">
            <v>1561</v>
          </cell>
        </row>
        <row r="42">
          <cell r="D42">
            <v>211</v>
          </cell>
        </row>
        <row r="43">
          <cell r="D43">
            <v>3439</v>
          </cell>
        </row>
        <row r="44">
          <cell r="D44">
            <v>5</v>
          </cell>
        </row>
        <row r="45">
          <cell r="D45">
            <v>32027</v>
          </cell>
        </row>
        <row r="46">
          <cell r="D46">
            <v>1241</v>
          </cell>
        </row>
        <row r="47">
          <cell r="D47">
            <v>28245</v>
          </cell>
        </row>
        <row r="48">
          <cell r="D48">
            <v>8743</v>
          </cell>
        </row>
        <row r="49">
          <cell r="D49">
            <v>19058</v>
          </cell>
        </row>
        <row r="50">
          <cell r="D50">
            <v>50331</v>
          </cell>
        </row>
        <row r="51">
          <cell r="D51">
            <v>12243</v>
          </cell>
        </row>
        <row r="52">
          <cell r="D52">
            <v>1000</v>
          </cell>
        </row>
        <row r="53">
          <cell r="D53">
            <v>3249</v>
          </cell>
        </row>
        <row r="54">
          <cell r="D54">
            <v>5903</v>
          </cell>
        </row>
        <row r="55">
          <cell r="D55">
            <v>2075</v>
          </cell>
        </row>
        <row r="56">
          <cell r="D56">
            <v>20304</v>
          </cell>
        </row>
        <row r="57">
          <cell r="D57">
            <v>37460</v>
          </cell>
        </row>
        <row r="58">
          <cell r="D58">
            <v>759</v>
          </cell>
        </row>
        <row r="59">
          <cell r="D59">
            <v>951</v>
          </cell>
        </row>
        <row r="60">
          <cell r="D60">
            <v>646</v>
          </cell>
        </row>
        <row r="61">
          <cell r="D61">
            <v>1614</v>
          </cell>
        </row>
        <row r="62">
          <cell r="D62">
            <v>4716</v>
          </cell>
        </row>
        <row r="63">
          <cell r="D63">
            <v>1131</v>
          </cell>
        </row>
        <row r="64">
          <cell r="D64">
            <v>3890</v>
          </cell>
        </row>
        <row r="65">
          <cell r="D65">
            <v>511</v>
          </cell>
        </row>
        <row r="66">
          <cell r="D66">
            <v>1976</v>
          </cell>
        </row>
        <row r="67">
          <cell r="D67">
            <v>6187</v>
          </cell>
        </row>
        <row r="68">
          <cell r="D68">
            <v>8374</v>
          </cell>
        </row>
        <row r="69">
          <cell r="D69">
            <v>3325</v>
          </cell>
        </row>
        <row r="70">
          <cell r="D70">
            <v>4574</v>
          </cell>
        </row>
        <row r="71">
          <cell r="D71">
            <v>963</v>
          </cell>
        </row>
        <row r="72">
          <cell r="D72">
            <v>2394</v>
          </cell>
        </row>
        <row r="73">
          <cell r="D73">
            <v>3963</v>
          </cell>
        </row>
        <row r="74">
          <cell r="D74">
            <v>875</v>
          </cell>
        </row>
        <row r="75">
          <cell r="D75">
            <v>4787</v>
          </cell>
        </row>
        <row r="76">
          <cell r="D76">
            <v>949</v>
          </cell>
        </row>
        <row r="77">
          <cell r="D77">
            <v>5497</v>
          </cell>
        </row>
        <row r="78">
          <cell r="D78">
            <v>3646</v>
          </cell>
        </row>
        <row r="79">
          <cell r="D79">
            <v>15975</v>
          </cell>
        </row>
        <row r="80">
          <cell r="D80">
            <v>6091</v>
          </cell>
        </row>
        <row r="81">
          <cell r="D81">
            <v>21749</v>
          </cell>
        </row>
        <row r="82">
          <cell r="D82">
            <v>22861</v>
          </cell>
        </row>
        <row r="83">
          <cell r="D83">
            <v>34889</v>
          </cell>
        </row>
        <row r="84">
          <cell r="D84">
            <v>4168</v>
          </cell>
        </row>
        <row r="85">
          <cell r="D85">
            <v>6308</v>
          </cell>
        </row>
        <row r="86">
          <cell r="D86">
            <v>2105</v>
          </cell>
        </row>
        <row r="87">
          <cell r="D87">
            <v>381</v>
          </cell>
        </row>
        <row r="88">
          <cell r="D88">
            <v>1053</v>
          </cell>
        </row>
        <row r="89">
          <cell r="D89">
            <v>7597</v>
          </cell>
        </row>
        <row r="90">
          <cell r="D90">
            <v>3180</v>
          </cell>
        </row>
        <row r="91">
          <cell r="D91">
            <v>1712</v>
          </cell>
        </row>
        <row r="92">
          <cell r="D92">
            <v>9688</v>
          </cell>
        </row>
        <row r="93">
          <cell r="D93">
            <v>9772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466405</v>
          </cell>
          <cell r="S96">
            <v>96721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4648</v>
          </cell>
        </row>
        <row r="9">
          <cell r="D9">
            <v>546</v>
          </cell>
        </row>
        <row r="10">
          <cell r="D10">
            <v>471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10</v>
          </cell>
        </row>
        <row r="16">
          <cell r="D16">
            <v>4107</v>
          </cell>
        </row>
        <row r="17">
          <cell r="D17">
            <v>885</v>
          </cell>
        </row>
        <row r="18">
          <cell r="D18">
            <v>0</v>
          </cell>
        </row>
        <row r="19">
          <cell r="D19">
            <v>392</v>
          </cell>
        </row>
        <row r="20">
          <cell r="D20">
            <v>388</v>
          </cell>
        </row>
        <row r="21">
          <cell r="D21">
            <v>953</v>
          </cell>
        </row>
        <row r="22">
          <cell r="D22">
            <v>1373</v>
          </cell>
        </row>
        <row r="23">
          <cell r="D23">
            <v>78</v>
          </cell>
        </row>
        <row r="24">
          <cell r="D24">
            <v>1121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137</v>
          </cell>
        </row>
        <row r="28">
          <cell r="D28">
            <v>106</v>
          </cell>
        </row>
        <row r="29">
          <cell r="D29">
            <v>1397</v>
          </cell>
        </row>
        <row r="30">
          <cell r="D30">
            <v>212</v>
          </cell>
        </row>
        <row r="31">
          <cell r="D31">
            <v>3011</v>
          </cell>
        </row>
        <row r="32">
          <cell r="D32">
            <v>101</v>
          </cell>
        </row>
        <row r="33">
          <cell r="D33">
            <v>70</v>
          </cell>
        </row>
        <row r="34">
          <cell r="D34">
            <v>412</v>
          </cell>
        </row>
        <row r="35">
          <cell r="D35">
            <v>22</v>
          </cell>
        </row>
        <row r="36">
          <cell r="D36">
            <v>1151</v>
          </cell>
        </row>
        <row r="37">
          <cell r="D37">
            <v>1268</v>
          </cell>
        </row>
        <row r="38">
          <cell r="D38">
            <v>798</v>
          </cell>
        </row>
        <row r="39">
          <cell r="D39">
            <v>4551</v>
          </cell>
        </row>
        <row r="40">
          <cell r="D40">
            <v>816</v>
          </cell>
        </row>
        <row r="41">
          <cell r="D41">
            <v>1554</v>
          </cell>
        </row>
        <row r="42">
          <cell r="D42">
            <v>209</v>
          </cell>
        </row>
        <row r="43">
          <cell r="D43">
            <v>3465</v>
          </cell>
        </row>
        <row r="44">
          <cell r="D44">
            <v>5</v>
          </cell>
        </row>
        <row r="45">
          <cell r="D45">
            <v>31382</v>
          </cell>
        </row>
        <row r="46">
          <cell r="D46">
            <v>1198</v>
          </cell>
        </row>
        <row r="47">
          <cell r="D47">
            <v>28081</v>
          </cell>
        </row>
        <row r="48">
          <cell r="D48">
            <v>8691</v>
          </cell>
        </row>
        <row r="49">
          <cell r="D49">
            <v>18736</v>
          </cell>
        </row>
        <row r="50">
          <cell r="D50">
            <v>50268</v>
          </cell>
        </row>
        <row r="51">
          <cell r="D51">
            <v>11919</v>
          </cell>
        </row>
        <row r="52">
          <cell r="D52">
            <v>919</v>
          </cell>
        </row>
        <row r="53">
          <cell r="D53">
            <v>3118</v>
          </cell>
        </row>
        <row r="54">
          <cell r="D54">
            <v>5938</v>
          </cell>
        </row>
        <row r="55">
          <cell r="D55">
            <v>2109</v>
          </cell>
        </row>
        <row r="56">
          <cell r="D56">
            <v>17573</v>
          </cell>
        </row>
        <row r="57">
          <cell r="D57">
            <v>36188</v>
          </cell>
        </row>
        <row r="58">
          <cell r="D58">
            <v>751</v>
          </cell>
        </row>
        <row r="59">
          <cell r="D59">
            <v>885</v>
          </cell>
        </row>
        <row r="60">
          <cell r="D60">
            <v>654</v>
          </cell>
        </row>
        <row r="61">
          <cell r="D61">
            <v>1606</v>
          </cell>
        </row>
        <row r="62">
          <cell r="D62">
            <v>4739</v>
          </cell>
        </row>
        <row r="63">
          <cell r="D63">
            <v>1111</v>
          </cell>
        </row>
        <row r="64">
          <cell r="D64">
            <v>3895</v>
          </cell>
        </row>
        <row r="65">
          <cell r="D65">
            <v>525</v>
          </cell>
        </row>
        <row r="66">
          <cell r="D66">
            <v>1974</v>
          </cell>
        </row>
        <row r="67">
          <cell r="D67">
            <v>6147</v>
          </cell>
        </row>
        <row r="68">
          <cell r="D68">
            <v>8353</v>
          </cell>
        </row>
        <row r="69">
          <cell r="D69">
            <v>3313</v>
          </cell>
        </row>
        <row r="70">
          <cell r="D70">
            <v>4568</v>
          </cell>
        </row>
        <row r="71">
          <cell r="D71">
            <v>989</v>
          </cell>
        </row>
        <row r="72">
          <cell r="D72">
            <v>2358</v>
          </cell>
        </row>
        <row r="73">
          <cell r="D73">
            <v>3820</v>
          </cell>
        </row>
        <row r="74">
          <cell r="D74">
            <v>870</v>
          </cell>
        </row>
        <row r="75">
          <cell r="D75">
            <v>4574</v>
          </cell>
        </row>
        <row r="76">
          <cell r="D76">
            <v>1030</v>
          </cell>
        </row>
        <row r="77">
          <cell r="D77">
            <v>5497</v>
          </cell>
        </row>
        <row r="78">
          <cell r="D78">
            <v>3662</v>
          </cell>
        </row>
        <row r="79">
          <cell r="D79">
            <v>15935</v>
          </cell>
        </row>
        <row r="80">
          <cell r="D80">
            <v>6054</v>
          </cell>
        </row>
        <row r="81">
          <cell r="D81">
            <v>21908</v>
          </cell>
        </row>
        <row r="82">
          <cell r="D82">
            <v>22821</v>
          </cell>
        </row>
        <row r="83">
          <cell r="D83">
            <v>35077</v>
          </cell>
        </row>
        <row r="84">
          <cell r="D84">
            <v>4217</v>
          </cell>
        </row>
        <row r="85">
          <cell r="D85">
            <v>6320</v>
          </cell>
        </row>
        <row r="86">
          <cell r="D86">
            <v>2126</v>
          </cell>
        </row>
        <row r="87">
          <cell r="D87">
            <v>371</v>
          </cell>
        </row>
        <row r="88">
          <cell r="D88">
            <v>1047</v>
          </cell>
        </row>
        <row r="89">
          <cell r="D89">
            <v>7583</v>
          </cell>
        </row>
        <row r="90">
          <cell r="D90">
            <v>3173</v>
          </cell>
        </row>
        <row r="91">
          <cell r="D91">
            <v>1703</v>
          </cell>
        </row>
        <row r="92">
          <cell r="D92">
            <v>9534</v>
          </cell>
        </row>
        <row r="93">
          <cell r="D93">
            <v>9852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460123</v>
          </cell>
          <cell r="S96">
            <v>96357</v>
          </cell>
        </row>
      </sheetData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4648</v>
          </cell>
        </row>
        <row r="9">
          <cell r="D9">
            <v>546</v>
          </cell>
        </row>
        <row r="10">
          <cell r="D10">
            <v>471</v>
          </cell>
        </row>
        <row r="11">
          <cell r="D11">
            <v>0</v>
          </cell>
        </row>
        <row r="12">
          <cell r="D12">
            <v>1</v>
          </cell>
        </row>
        <row r="13">
          <cell r="D13">
            <v>0</v>
          </cell>
        </row>
        <row r="14">
          <cell r="D14">
            <v>399</v>
          </cell>
        </row>
        <row r="15">
          <cell r="D15">
            <v>10</v>
          </cell>
        </row>
        <row r="16">
          <cell r="D16">
            <v>4107</v>
          </cell>
        </row>
        <row r="17">
          <cell r="D17">
            <v>885</v>
          </cell>
        </row>
        <row r="18">
          <cell r="D18">
            <v>0</v>
          </cell>
        </row>
        <row r="19">
          <cell r="D19">
            <v>392</v>
          </cell>
        </row>
        <row r="20">
          <cell r="D20">
            <v>388</v>
          </cell>
        </row>
        <row r="21">
          <cell r="D21">
            <v>953</v>
          </cell>
        </row>
        <row r="22">
          <cell r="D22">
            <v>1373</v>
          </cell>
        </row>
        <row r="23">
          <cell r="D23">
            <v>78</v>
          </cell>
        </row>
        <row r="24">
          <cell r="D24">
            <v>1121</v>
          </cell>
        </row>
        <row r="25">
          <cell r="D25">
            <v>0</v>
          </cell>
        </row>
        <row r="26">
          <cell r="D26">
            <v>265</v>
          </cell>
        </row>
        <row r="27">
          <cell r="D27">
            <v>137</v>
          </cell>
        </row>
        <row r="28">
          <cell r="D28">
            <v>106</v>
          </cell>
        </row>
        <row r="29">
          <cell r="D29">
            <v>1397</v>
          </cell>
        </row>
        <row r="30">
          <cell r="D30">
            <v>212</v>
          </cell>
        </row>
        <row r="31">
          <cell r="D31">
            <v>3011</v>
          </cell>
        </row>
        <row r="32">
          <cell r="D32">
            <v>101</v>
          </cell>
        </row>
        <row r="33">
          <cell r="D33">
            <v>70</v>
          </cell>
        </row>
        <row r="34">
          <cell r="D34">
            <v>412</v>
          </cell>
        </row>
        <row r="35">
          <cell r="D35">
            <v>22</v>
          </cell>
        </row>
        <row r="36">
          <cell r="D36">
            <v>1151</v>
          </cell>
        </row>
        <row r="37">
          <cell r="D37">
            <v>1268</v>
          </cell>
        </row>
        <row r="38">
          <cell r="D38">
            <v>798</v>
          </cell>
        </row>
        <row r="39">
          <cell r="D39">
            <v>4551</v>
          </cell>
        </row>
        <row r="40">
          <cell r="D40">
            <v>816</v>
          </cell>
        </row>
        <row r="41">
          <cell r="D41">
            <v>1554</v>
          </cell>
        </row>
        <row r="42">
          <cell r="D42">
            <v>209</v>
          </cell>
        </row>
        <row r="43">
          <cell r="D43">
            <v>3465</v>
          </cell>
        </row>
        <row r="44">
          <cell r="D44">
            <v>5</v>
          </cell>
        </row>
        <row r="45">
          <cell r="D45">
            <v>31382</v>
          </cell>
        </row>
        <row r="46">
          <cell r="D46">
            <v>1198</v>
          </cell>
        </row>
        <row r="47">
          <cell r="D47">
            <v>28081</v>
          </cell>
        </row>
        <row r="48">
          <cell r="D48">
            <v>8691</v>
          </cell>
        </row>
        <row r="49">
          <cell r="D49">
            <v>18736</v>
          </cell>
        </row>
        <row r="50">
          <cell r="D50">
            <v>50268</v>
          </cell>
        </row>
        <row r="51">
          <cell r="D51">
            <v>11919</v>
          </cell>
        </row>
        <row r="52">
          <cell r="D52">
            <v>919</v>
          </cell>
        </row>
        <row r="53">
          <cell r="D53">
            <v>3118</v>
          </cell>
        </row>
        <row r="54">
          <cell r="D54">
            <v>5938</v>
          </cell>
        </row>
        <row r="55">
          <cell r="D55">
            <v>2109</v>
          </cell>
        </row>
        <row r="56">
          <cell r="D56">
            <v>17573</v>
          </cell>
        </row>
        <row r="57">
          <cell r="D57">
            <v>36188</v>
          </cell>
        </row>
        <row r="58">
          <cell r="D58">
            <v>751</v>
          </cell>
        </row>
        <row r="59">
          <cell r="D59">
            <v>885</v>
          </cell>
        </row>
        <row r="60">
          <cell r="D60">
            <v>654</v>
          </cell>
        </row>
        <row r="61">
          <cell r="D61">
            <v>1606</v>
          </cell>
        </row>
        <row r="62">
          <cell r="D62">
            <v>4739</v>
          </cell>
        </row>
        <row r="63">
          <cell r="D63">
            <v>1111</v>
          </cell>
        </row>
        <row r="64">
          <cell r="D64">
            <v>3895</v>
          </cell>
        </row>
        <row r="65">
          <cell r="D65">
            <v>525</v>
          </cell>
        </row>
        <row r="66">
          <cell r="D66">
            <v>1974</v>
          </cell>
        </row>
        <row r="67">
          <cell r="D67">
            <v>6147</v>
          </cell>
        </row>
        <row r="68">
          <cell r="D68">
            <v>8353</v>
          </cell>
        </row>
        <row r="69">
          <cell r="D69">
            <v>3313</v>
          </cell>
        </row>
        <row r="70">
          <cell r="D70">
            <v>4568</v>
          </cell>
        </row>
        <row r="71">
          <cell r="D71">
            <v>989</v>
          </cell>
        </row>
        <row r="72">
          <cell r="D72">
            <v>2358</v>
          </cell>
        </row>
        <row r="73">
          <cell r="D73">
            <v>3820</v>
          </cell>
        </row>
        <row r="74">
          <cell r="D74">
            <v>870</v>
          </cell>
        </row>
        <row r="75">
          <cell r="D75">
            <v>4574</v>
          </cell>
        </row>
        <row r="76">
          <cell r="D76">
            <v>1030</v>
          </cell>
        </row>
        <row r="77">
          <cell r="D77">
            <v>5497</v>
          </cell>
        </row>
        <row r="78">
          <cell r="D78">
            <v>3662</v>
          </cell>
        </row>
        <row r="79">
          <cell r="D79">
            <v>15935</v>
          </cell>
        </row>
        <row r="80">
          <cell r="D80">
            <v>6054</v>
          </cell>
        </row>
        <row r="81">
          <cell r="D81">
            <v>21908</v>
          </cell>
        </row>
        <row r="82">
          <cell r="D82">
            <v>22821</v>
          </cell>
        </row>
        <row r="83">
          <cell r="D83">
            <v>35077</v>
          </cell>
        </row>
        <row r="84">
          <cell r="D84">
            <v>4217</v>
          </cell>
        </row>
        <row r="85">
          <cell r="D85">
            <v>6320</v>
          </cell>
        </row>
        <row r="86">
          <cell r="D86">
            <v>2126</v>
          </cell>
        </row>
        <row r="87">
          <cell r="D87">
            <v>371</v>
          </cell>
        </row>
        <row r="88">
          <cell r="D88">
            <v>1047</v>
          </cell>
        </row>
        <row r="89">
          <cell r="D89">
            <v>7583</v>
          </cell>
        </row>
        <row r="90">
          <cell r="D90">
            <v>3173</v>
          </cell>
        </row>
        <row r="91">
          <cell r="D91">
            <v>1703</v>
          </cell>
        </row>
        <row r="92">
          <cell r="D92">
            <v>9534</v>
          </cell>
        </row>
        <row r="93">
          <cell r="D93">
            <v>9852</v>
          </cell>
        </row>
        <row r="94">
          <cell r="D94">
            <v>0</v>
          </cell>
        </row>
        <row r="95">
          <cell r="D95">
            <v>39</v>
          </cell>
        </row>
        <row r="96">
          <cell r="D96">
            <v>460123</v>
          </cell>
          <cell r="S96">
            <v>96357</v>
          </cell>
        </row>
      </sheetData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"/>
      <sheetName val="Hoja1"/>
    </sheetNames>
    <sheetDataSet>
      <sheetData sheetId="0">
        <row r="5">
          <cell r="C5">
            <v>440</v>
          </cell>
          <cell r="E5">
            <v>453</v>
          </cell>
          <cell r="G5">
            <v>518</v>
          </cell>
          <cell r="I5">
            <v>525</v>
          </cell>
          <cell r="K5">
            <v>545</v>
          </cell>
          <cell r="M5">
            <v>551</v>
          </cell>
          <cell r="O5">
            <v>543</v>
          </cell>
          <cell r="Q5">
            <v>536</v>
          </cell>
          <cell r="S5">
            <v>546</v>
          </cell>
          <cell r="U5">
            <v>531</v>
          </cell>
          <cell r="W5">
            <v>501</v>
          </cell>
          <cell r="Y5">
            <v>493</v>
          </cell>
        </row>
        <row r="6">
          <cell r="C6">
            <v>410</v>
          </cell>
          <cell r="E6">
            <v>414</v>
          </cell>
          <cell r="G6">
            <v>454</v>
          </cell>
          <cell r="I6">
            <v>474</v>
          </cell>
          <cell r="K6">
            <v>536</v>
          </cell>
          <cell r="M6">
            <v>539</v>
          </cell>
          <cell r="O6">
            <v>536</v>
          </cell>
          <cell r="Q6">
            <v>538</v>
          </cell>
          <cell r="S6">
            <v>543</v>
          </cell>
          <cell r="U6">
            <v>456</v>
          </cell>
          <cell r="W6">
            <v>440</v>
          </cell>
          <cell r="Y6">
            <v>435</v>
          </cell>
        </row>
        <row r="7">
          <cell r="C7">
            <v>84</v>
          </cell>
          <cell r="E7">
            <v>84</v>
          </cell>
          <cell r="G7">
            <v>82</v>
          </cell>
          <cell r="I7">
            <v>85</v>
          </cell>
          <cell r="K7">
            <v>81</v>
          </cell>
          <cell r="M7">
            <v>80</v>
          </cell>
          <cell r="O7">
            <v>82</v>
          </cell>
          <cell r="Q7">
            <v>81</v>
          </cell>
          <cell r="S7">
            <v>82</v>
          </cell>
          <cell r="U7">
            <v>84</v>
          </cell>
          <cell r="W7">
            <v>85</v>
          </cell>
          <cell r="Y7">
            <v>90</v>
          </cell>
        </row>
        <row r="96">
          <cell r="D96">
            <v>2408</v>
          </cell>
          <cell r="F96">
            <v>2433</v>
          </cell>
          <cell r="H96">
            <v>2504</v>
          </cell>
          <cell r="J96">
            <v>2599</v>
          </cell>
          <cell r="L96">
            <v>2803</v>
          </cell>
          <cell r="N96">
            <v>2847</v>
          </cell>
          <cell r="P96">
            <v>2742</v>
          </cell>
          <cell r="R96">
            <v>2849</v>
          </cell>
          <cell r="T96">
            <v>2666</v>
          </cell>
          <cell r="V96">
            <v>2554</v>
          </cell>
          <cell r="X96">
            <v>2455</v>
          </cell>
          <cell r="Z96">
            <v>2301</v>
          </cell>
        </row>
        <row r="104">
          <cell r="C104">
            <v>319590</v>
          </cell>
          <cell r="E104">
            <v>336257</v>
          </cell>
          <cell r="G104">
            <v>364144</v>
          </cell>
          <cell r="I104">
            <v>414990</v>
          </cell>
          <cell r="K104">
            <v>453411</v>
          </cell>
          <cell r="M104">
            <v>469208</v>
          </cell>
          <cell r="O104">
            <v>478084</v>
          </cell>
          <cell r="Q104">
            <v>468159</v>
          </cell>
          <cell r="S104">
            <v>458811</v>
          </cell>
          <cell r="U104">
            <v>381896</v>
          </cell>
          <cell r="W104">
            <v>341281</v>
          </cell>
          <cell r="Y104">
            <v>335072</v>
          </cell>
        </row>
      </sheetData>
      <sheetData sheetId="1"/>
      <sheetData sheetId="2"/>
      <sheetData sheetId="3">
        <row r="18">
          <cell r="AA18">
            <v>0</v>
          </cell>
        </row>
      </sheetData>
      <sheetData sheetId="4"/>
      <sheetData sheetId="5"/>
      <sheetData sheetId="6"/>
      <sheetData sheetId="7"/>
      <sheetData sheetId="8"/>
      <sheetData sheetId="9">
        <row r="4">
          <cell r="C4">
            <v>245687</v>
          </cell>
        </row>
      </sheetData>
      <sheetData sheetId="10"/>
      <sheetData sheetId="11" refreshError="1">
        <row r="4">
          <cell r="C4">
            <v>5091</v>
          </cell>
        </row>
        <row r="5">
          <cell r="C5">
            <v>20931</v>
          </cell>
          <cell r="D5">
            <v>21443</v>
          </cell>
          <cell r="E5">
            <v>21874</v>
          </cell>
          <cell r="F5">
            <v>22597</v>
          </cell>
          <cell r="G5">
            <v>22838</v>
          </cell>
          <cell r="H5">
            <v>22855</v>
          </cell>
          <cell r="I5">
            <v>22688</v>
          </cell>
          <cell r="J5">
            <v>22272</v>
          </cell>
          <cell r="K5">
            <v>22213</v>
          </cell>
          <cell r="L5">
            <v>21915</v>
          </cell>
          <cell r="M5">
            <v>21708</v>
          </cell>
          <cell r="N5">
            <v>21415</v>
          </cell>
        </row>
        <row r="6">
          <cell r="C6">
            <v>34506</v>
          </cell>
          <cell r="D6">
            <v>37142</v>
          </cell>
          <cell r="E6">
            <v>38119</v>
          </cell>
          <cell r="F6">
            <v>37026</v>
          </cell>
          <cell r="G6">
            <v>34696</v>
          </cell>
          <cell r="H6">
            <v>32854</v>
          </cell>
          <cell r="I6">
            <v>30981</v>
          </cell>
          <cell r="J6">
            <v>29157</v>
          </cell>
          <cell r="K6">
            <v>31198</v>
          </cell>
          <cell r="L6">
            <v>33081</v>
          </cell>
          <cell r="M6">
            <v>35853</v>
          </cell>
          <cell r="N6">
            <v>34353</v>
          </cell>
        </row>
        <row r="10">
          <cell r="C10">
            <v>35083</v>
          </cell>
          <cell r="D10">
            <v>44301</v>
          </cell>
          <cell r="E10">
            <v>61793</v>
          </cell>
          <cell r="F10">
            <v>97049</v>
          </cell>
          <cell r="G10">
            <v>123792</v>
          </cell>
          <cell r="H10">
            <v>135215</v>
          </cell>
          <cell r="I10">
            <v>141166</v>
          </cell>
          <cell r="J10">
            <v>137976</v>
          </cell>
          <cell r="K10">
            <v>128786</v>
          </cell>
          <cell r="L10">
            <v>71894</v>
          </cell>
          <cell r="M10">
            <v>40780</v>
          </cell>
          <cell r="N10">
            <v>37487</v>
          </cell>
        </row>
        <row r="11">
          <cell r="C11">
            <v>202545</v>
          </cell>
          <cell r="D11">
            <v>206675</v>
          </cell>
          <cell r="E11">
            <v>214724</v>
          </cell>
          <cell r="F11">
            <v>229781</v>
          </cell>
          <cell r="G11">
            <v>242354</v>
          </cell>
          <cell r="H11">
            <v>247999</v>
          </cell>
          <cell r="I11">
            <v>252750</v>
          </cell>
          <cell r="J11">
            <v>248278</v>
          </cell>
          <cell r="K11">
            <v>246766</v>
          </cell>
          <cell r="L11">
            <v>226839</v>
          </cell>
          <cell r="M11">
            <v>215753</v>
          </cell>
          <cell r="N11">
            <v>214989</v>
          </cell>
        </row>
      </sheetData>
      <sheetData sheetId="12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"/>
      <sheetName val="Hoja1"/>
    </sheetNames>
    <sheetDataSet>
      <sheetData sheetId="0">
        <row r="5">
          <cell r="C5">
            <v>506</v>
          </cell>
          <cell r="E5">
            <v>530</v>
          </cell>
          <cell r="G5">
            <v>552</v>
          </cell>
          <cell r="I5">
            <v>570</v>
          </cell>
          <cell r="K5">
            <v>567</v>
          </cell>
          <cell r="M5">
            <v>570</v>
          </cell>
          <cell r="O5">
            <v>576</v>
          </cell>
          <cell r="Q5">
            <v>567</v>
          </cell>
          <cell r="S5">
            <v>559</v>
          </cell>
          <cell r="U5">
            <v>524</v>
          </cell>
          <cell r="W5">
            <v>516</v>
          </cell>
          <cell r="Y5">
            <v>511</v>
          </cell>
        </row>
        <row r="6">
          <cell r="C6">
            <v>394</v>
          </cell>
          <cell r="E6">
            <v>446</v>
          </cell>
          <cell r="G6">
            <v>454</v>
          </cell>
          <cell r="I6">
            <v>516</v>
          </cell>
          <cell r="K6">
            <v>547</v>
          </cell>
          <cell r="M6">
            <v>568</v>
          </cell>
          <cell r="O6">
            <v>567</v>
          </cell>
          <cell r="Q6">
            <v>560</v>
          </cell>
          <cell r="S6">
            <v>574</v>
          </cell>
          <cell r="U6">
            <v>505</v>
          </cell>
          <cell r="W6">
            <v>448</v>
          </cell>
          <cell r="Y6">
            <v>401</v>
          </cell>
        </row>
        <row r="7">
          <cell r="C7">
            <v>91</v>
          </cell>
          <cell r="E7">
            <v>92</v>
          </cell>
          <cell r="G7">
            <v>91</v>
          </cell>
          <cell r="I7">
            <v>89</v>
          </cell>
          <cell r="K7">
            <v>90</v>
          </cell>
          <cell r="M7">
            <v>95</v>
          </cell>
          <cell r="O7">
            <v>91</v>
          </cell>
          <cell r="Q7">
            <v>91</v>
          </cell>
          <cell r="S7">
            <v>93</v>
          </cell>
          <cell r="U7">
            <v>96</v>
          </cell>
          <cell r="W7">
            <v>97</v>
          </cell>
          <cell r="Y7">
            <v>98</v>
          </cell>
        </row>
        <row r="96">
          <cell r="D96">
            <v>2408</v>
          </cell>
          <cell r="F96">
            <v>2433</v>
          </cell>
          <cell r="H96">
            <v>2504</v>
          </cell>
          <cell r="J96">
            <v>2599</v>
          </cell>
          <cell r="L96">
            <v>2858</v>
          </cell>
          <cell r="N96">
            <v>2891</v>
          </cell>
          <cell r="P96">
            <v>2789</v>
          </cell>
          <cell r="R96">
            <v>2904</v>
          </cell>
          <cell r="T96">
            <v>2767</v>
          </cell>
          <cell r="V96">
            <v>2487</v>
          </cell>
          <cell r="X96">
            <v>2364</v>
          </cell>
          <cell r="Z96">
            <v>2263</v>
          </cell>
        </row>
        <row r="104">
          <cell r="C104">
            <v>336272</v>
          </cell>
          <cell r="E104">
            <v>352058</v>
          </cell>
          <cell r="G104">
            <v>385889</v>
          </cell>
          <cell r="I104">
            <v>427854</v>
          </cell>
          <cell r="K104">
            <v>469166</v>
          </cell>
          <cell r="M104">
            <v>489182</v>
          </cell>
          <cell r="O104">
            <v>492481</v>
          </cell>
          <cell r="Q104">
            <v>480829</v>
          </cell>
          <cell r="S104">
            <v>473541</v>
          </cell>
          <cell r="U104">
            <v>389773</v>
          </cell>
          <cell r="W104">
            <v>350996</v>
          </cell>
          <cell r="Y104">
            <v>345280</v>
          </cell>
        </row>
      </sheetData>
      <sheetData sheetId="1"/>
      <sheetData sheetId="2">
        <row r="177">
          <cell r="CB177">
            <v>495586.50000000006</v>
          </cell>
        </row>
      </sheetData>
      <sheetData sheetId="3">
        <row r="18">
          <cell r="AA18">
            <v>0</v>
          </cell>
        </row>
      </sheetData>
      <sheetData sheetId="4"/>
      <sheetData sheetId="5"/>
      <sheetData sheetId="6"/>
      <sheetData sheetId="7"/>
      <sheetData sheetId="8"/>
      <sheetData sheetId="9">
        <row r="4">
          <cell r="C4">
            <v>259846</v>
          </cell>
        </row>
      </sheetData>
      <sheetData sheetId="10"/>
      <sheetData sheetId="11" refreshError="1">
        <row r="4">
          <cell r="C4">
            <v>5148</v>
          </cell>
        </row>
        <row r="5">
          <cell r="C5">
            <v>21727</v>
          </cell>
          <cell r="D5">
            <v>22177</v>
          </cell>
          <cell r="E5">
            <v>22653</v>
          </cell>
          <cell r="F5">
            <v>23249</v>
          </cell>
          <cell r="G5">
            <v>23660</v>
          </cell>
          <cell r="H5">
            <v>23627</v>
          </cell>
          <cell r="I5">
            <v>23292</v>
          </cell>
          <cell r="J5">
            <v>22760</v>
          </cell>
          <cell r="K5">
            <v>22997</v>
          </cell>
          <cell r="L5">
            <v>22372</v>
          </cell>
          <cell r="M5">
            <v>22180</v>
          </cell>
          <cell r="N5">
            <v>21940</v>
          </cell>
        </row>
        <row r="6">
          <cell r="C6">
            <v>38259</v>
          </cell>
          <cell r="D6">
            <v>39414</v>
          </cell>
          <cell r="E6">
            <v>39488</v>
          </cell>
          <cell r="F6">
            <v>38667</v>
          </cell>
          <cell r="G6">
            <v>37324</v>
          </cell>
          <cell r="H6">
            <v>36395</v>
          </cell>
          <cell r="I6">
            <v>34116</v>
          </cell>
          <cell r="J6">
            <v>32101</v>
          </cell>
          <cell r="K6">
            <v>34063</v>
          </cell>
          <cell r="L6">
            <v>35745</v>
          </cell>
          <cell r="M6">
            <v>38382</v>
          </cell>
          <cell r="N6">
            <v>36910</v>
          </cell>
        </row>
        <row r="10">
          <cell r="C10">
            <v>37332</v>
          </cell>
          <cell r="D10">
            <v>47170</v>
          </cell>
          <cell r="E10">
            <v>69928</v>
          </cell>
          <cell r="F10">
            <v>100228</v>
          </cell>
          <cell r="G10">
            <v>127329</v>
          </cell>
          <cell r="H10">
            <v>139334</v>
          </cell>
          <cell r="I10">
            <v>143496</v>
          </cell>
          <cell r="J10">
            <v>139927</v>
          </cell>
          <cell r="K10">
            <v>131572</v>
          </cell>
          <cell r="L10">
            <v>72001</v>
          </cell>
          <cell r="M10">
            <v>41007</v>
          </cell>
          <cell r="N10">
            <v>38211</v>
          </cell>
        </row>
        <row r="11">
          <cell r="C11">
            <v>212374</v>
          </cell>
          <cell r="D11">
            <v>216459</v>
          </cell>
          <cell r="E11">
            <v>226362</v>
          </cell>
          <cell r="F11">
            <v>237526</v>
          </cell>
          <cell r="G11">
            <v>251445</v>
          </cell>
          <cell r="H11">
            <v>259661</v>
          </cell>
          <cell r="I11">
            <v>261345</v>
          </cell>
          <cell r="J11">
            <v>256087</v>
          </cell>
          <cell r="K11">
            <v>255395</v>
          </cell>
          <cell r="L11">
            <v>232239</v>
          </cell>
          <cell r="M11">
            <v>222735</v>
          </cell>
          <cell r="N11">
            <v>221816</v>
          </cell>
        </row>
      </sheetData>
      <sheetData sheetId="12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"/>
      <sheetName val="Hoja1"/>
    </sheetNames>
    <sheetDataSet>
      <sheetData sheetId="0">
        <row r="5">
          <cell r="C5">
            <v>522</v>
          </cell>
          <cell r="E5">
            <v>538</v>
          </cell>
          <cell r="G5">
            <v>563</v>
          </cell>
          <cell r="I5">
            <v>568</v>
          </cell>
          <cell r="K5">
            <v>592</v>
          </cell>
          <cell r="M5">
            <v>594</v>
          </cell>
          <cell r="O5">
            <v>577</v>
          </cell>
          <cell r="Q5">
            <v>581</v>
          </cell>
          <cell r="S5">
            <v>556</v>
          </cell>
          <cell r="U5">
            <v>525</v>
          </cell>
          <cell r="W5">
            <v>529</v>
          </cell>
          <cell r="Y5">
            <v>515</v>
          </cell>
        </row>
        <row r="6">
          <cell r="C6">
            <v>405</v>
          </cell>
          <cell r="E6">
            <v>422</v>
          </cell>
          <cell r="G6">
            <v>487</v>
          </cell>
          <cell r="I6">
            <v>531</v>
          </cell>
          <cell r="K6">
            <v>539</v>
          </cell>
          <cell r="M6">
            <v>556</v>
          </cell>
          <cell r="O6">
            <v>553</v>
          </cell>
          <cell r="Q6">
            <v>553</v>
          </cell>
          <cell r="S6">
            <v>535</v>
          </cell>
          <cell r="U6">
            <v>464</v>
          </cell>
          <cell r="W6">
            <v>461</v>
          </cell>
          <cell r="Y6">
            <v>413</v>
          </cell>
        </row>
        <row r="7">
          <cell r="C7">
            <v>98</v>
          </cell>
          <cell r="E7">
            <v>100</v>
          </cell>
          <cell r="G7">
            <v>103</v>
          </cell>
          <cell r="I7">
            <v>100</v>
          </cell>
          <cell r="K7">
            <v>101</v>
          </cell>
          <cell r="M7">
            <v>101</v>
          </cell>
          <cell r="O7">
            <v>97</v>
          </cell>
          <cell r="Q7">
            <v>97</v>
          </cell>
          <cell r="S7">
            <v>88</v>
          </cell>
          <cell r="U7">
            <v>88</v>
          </cell>
          <cell r="W7">
            <v>90</v>
          </cell>
          <cell r="Y7">
            <v>92</v>
          </cell>
        </row>
        <row r="96">
          <cell r="D96">
            <v>2336</v>
          </cell>
          <cell r="F96">
            <v>2359</v>
          </cell>
          <cell r="H96">
            <v>2504</v>
          </cell>
          <cell r="J96">
            <v>2599</v>
          </cell>
          <cell r="L96">
            <v>2723</v>
          </cell>
          <cell r="N96">
            <v>2809</v>
          </cell>
          <cell r="P96">
            <v>2742</v>
          </cell>
          <cell r="R96">
            <v>2849</v>
          </cell>
          <cell r="T96">
            <v>2693</v>
          </cell>
          <cell r="V96">
            <v>2428</v>
          </cell>
          <cell r="X96">
            <v>2407</v>
          </cell>
          <cell r="Z96">
            <v>2289</v>
          </cell>
        </row>
        <row r="104">
          <cell r="C104">
            <v>420522</v>
          </cell>
          <cell r="E104">
            <v>436461</v>
          </cell>
          <cell r="G104">
            <v>467848</v>
          </cell>
          <cell r="I104">
            <v>522922</v>
          </cell>
          <cell r="K104">
            <v>563003</v>
          </cell>
          <cell r="M104">
            <v>584594</v>
          </cell>
          <cell r="O104">
            <v>588159</v>
          </cell>
          <cell r="Q104">
            <v>582841</v>
          </cell>
          <cell r="S104">
            <v>559485</v>
          </cell>
          <cell r="U104">
            <v>468519</v>
          </cell>
          <cell r="W104">
            <v>443814</v>
          </cell>
          <cell r="Y104">
            <v>430058</v>
          </cell>
        </row>
      </sheetData>
      <sheetData sheetId="1"/>
      <sheetData sheetId="2">
        <row r="4">
          <cell r="C4">
            <v>0</v>
          </cell>
        </row>
      </sheetData>
      <sheetData sheetId="3">
        <row r="5">
          <cell r="B5" t="str">
            <v>011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>
        <row r="4">
          <cell r="C4">
            <v>5127</v>
          </cell>
        </row>
        <row r="5">
          <cell r="C5">
            <v>22259</v>
          </cell>
          <cell r="D5">
            <v>22565</v>
          </cell>
          <cell r="E5">
            <v>23267</v>
          </cell>
          <cell r="F5">
            <v>23745</v>
          </cell>
          <cell r="G5">
            <v>24086</v>
          </cell>
          <cell r="H5">
            <v>24177</v>
          </cell>
          <cell r="I5">
            <v>23850</v>
          </cell>
          <cell r="J5">
            <v>23457</v>
          </cell>
          <cell r="K5">
            <v>23220</v>
          </cell>
          <cell r="L5">
            <v>22573</v>
          </cell>
          <cell r="M5">
            <v>22708</v>
          </cell>
          <cell r="N5">
            <v>22225</v>
          </cell>
        </row>
        <row r="6">
          <cell r="C6">
            <v>40337</v>
          </cell>
          <cell r="D6">
            <v>41795</v>
          </cell>
          <cell r="E6">
            <v>42327</v>
          </cell>
          <cell r="F6">
            <v>40644</v>
          </cell>
          <cell r="G6">
            <v>39505</v>
          </cell>
          <cell r="H6">
            <v>38650</v>
          </cell>
          <cell r="I6">
            <v>35744</v>
          </cell>
          <cell r="J6">
            <v>33824</v>
          </cell>
          <cell r="K6">
            <v>35586</v>
          </cell>
          <cell r="L6">
            <v>37067</v>
          </cell>
          <cell r="M6">
            <v>38990</v>
          </cell>
          <cell r="N6">
            <v>36585</v>
          </cell>
        </row>
        <row r="10">
          <cell r="C10">
            <v>37646</v>
          </cell>
          <cell r="D10">
            <v>47504</v>
          </cell>
          <cell r="E10">
            <v>65390</v>
          </cell>
          <cell r="F10">
            <v>103671</v>
          </cell>
          <cell r="G10">
            <v>128185</v>
          </cell>
          <cell r="H10">
            <v>140574</v>
          </cell>
          <cell r="I10">
            <v>145419</v>
          </cell>
          <cell r="J10">
            <v>145374</v>
          </cell>
          <cell r="K10">
            <v>128339</v>
          </cell>
          <cell r="L10">
            <v>66329</v>
          </cell>
          <cell r="M10">
            <v>44692</v>
          </cell>
          <cell r="N10">
            <v>38875</v>
          </cell>
        </row>
        <row r="11">
          <cell r="C11">
            <v>218148</v>
          </cell>
          <cell r="D11">
            <v>221466</v>
          </cell>
          <cell r="E11">
            <v>230920</v>
          </cell>
          <cell r="F11">
            <v>245205</v>
          </cell>
          <cell r="G11">
            <v>257883</v>
          </cell>
          <cell r="H11">
            <v>265622</v>
          </cell>
          <cell r="I11">
            <v>267596</v>
          </cell>
          <cell r="J11">
            <v>266579</v>
          </cell>
          <cell r="K11">
            <v>258384</v>
          </cell>
          <cell r="L11">
            <v>235084</v>
          </cell>
          <cell r="M11">
            <v>230909</v>
          </cell>
          <cell r="N11">
            <v>227225</v>
          </cell>
        </row>
      </sheetData>
      <sheetData sheetId="12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  <sheetName val="I_ACT"/>
    </sheetNames>
    <sheetDataSet>
      <sheetData sheetId="0" refreshError="1">
        <row r="5">
          <cell r="C5">
            <v>512</v>
          </cell>
        </row>
        <row r="104">
          <cell r="C104">
            <v>427724</v>
          </cell>
          <cell r="E104">
            <v>446953</v>
          </cell>
          <cell r="G104">
            <v>442092</v>
          </cell>
          <cell r="I104">
            <v>469418</v>
          </cell>
          <cell r="K104">
            <v>489840</v>
          </cell>
          <cell r="M104">
            <v>494697</v>
          </cell>
          <cell r="O104">
            <v>510226</v>
          </cell>
          <cell r="Q104">
            <v>504950</v>
          </cell>
          <cell r="S104">
            <v>491198</v>
          </cell>
          <cell r="U104">
            <v>430792</v>
          </cell>
          <cell r="W104">
            <v>417532</v>
          </cell>
          <cell r="Y104">
            <v>414184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>
        <row r="5">
          <cell r="C5">
            <v>485</v>
          </cell>
          <cell r="E5">
            <v>490</v>
          </cell>
          <cell r="G5">
            <v>500</v>
          </cell>
          <cell r="I5">
            <v>521</v>
          </cell>
          <cell r="K5">
            <v>526</v>
          </cell>
          <cell r="M5">
            <v>535</v>
          </cell>
          <cell r="O5">
            <v>552</v>
          </cell>
        </row>
        <row r="6">
          <cell r="C6">
            <v>546</v>
          </cell>
          <cell r="E6">
            <v>558</v>
          </cell>
          <cell r="G6">
            <v>565</v>
          </cell>
          <cell r="I6">
            <v>593</v>
          </cell>
          <cell r="K6">
            <v>618</v>
          </cell>
          <cell r="M6">
            <v>615</v>
          </cell>
          <cell r="O6">
            <v>593</v>
          </cell>
        </row>
        <row r="7">
          <cell r="C7">
            <v>87</v>
          </cell>
          <cell r="E7">
            <v>85</v>
          </cell>
          <cell r="G7">
            <v>93</v>
          </cell>
          <cell r="I7">
            <v>86</v>
          </cell>
          <cell r="K7">
            <v>88</v>
          </cell>
          <cell r="M7">
            <v>86</v>
          </cell>
          <cell r="O7">
            <v>85</v>
          </cell>
        </row>
        <row r="96">
          <cell r="D96">
            <v>2408</v>
          </cell>
          <cell r="F96">
            <v>2462</v>
          </cell>
          <cell r="H96">
            <v>2517</v>
          </cell>
          <cell r="J96">
            <v>2651</v>
          </cell>
          <cell r="L96">
            <v>2832</v>
          </cell>
          <cell r="N96">
            <v>2832</v>
          </cell>
          <cell r="P96">
            <v>2810</v>
          </cell>
        </row>
        <row r="104">
          <cell r="C104">
            <v>412029</v>
          </cell>
          <cell r="E104">
            <v>412828</v>
          </cell>
          <cell r="G104">
            <v>420506</v>
          </cell>
          <cell r="I104">
            <v>431130</v>
          </cell>
          <cell r="K104">
            <v>470644</v>
          </cell>
          <cell r="M104">
            <v>527346</v>
          </cell>
          <cell r="O104">
            <v>550783</v>
          </cell>
        </row>
      </sheetData>
      <sheetData sheetId="1"/>
      <sheetData sheetId="2">
        <row r="4">
          <cell r="AM4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C5">
            <v>21112</v>
          </cell>
          <cell r="D5">
            <v>21302</v>
          </cell>
          <cell r="E5">
            <v>21376</v>
          </cell>
          <cell r="F5">
            <v>21645</v>
          </cell>
          <cell r="G5">
            <v>22132</v>
          </cell>
          <cell r="H5">
            <v>22643</v>
          </cell>
          <cell r="I5">
            <v>22928</v>
          </cell>
        </row>
        <row r="6">
          <cell r="C6">
            <v>37323</v>
          </cell>
          <cell r="D6">
            <v>38561</v>
          </cell>
          <cell r="E6">
            <v>38707</v>
          </cell>
          <cell r="F6">
            <v>39088</v>
          </cell>
          <cell r="G6">
            <v>39429</v>
          </cell>
          <cell r="H6">
            <v>39016</v>
          </cell>
          <cell r="I6">
            <v>37388</v>
          </cell>
        </row>
        <row r="10">
          <cell r="C10">
            <v>27824</v>
          </cell>
          <cell r="D10">
            <v>27641</v>
          </cell>
          <cell r="E10">
            <v>33588</v>
          </cell>
          <cell r="F10">
            <v>38870</v>
          </cell>
          <cell r="G10">
            <v>65275</v>
          </cell>
          <cell r="H10">
            <v>105471</v>
          </cell>
          <cell r="I10">
            <v>119625</v>
          </cell>
        </row>
        <row r="11">
          <cell r="C11">
            <v>219957</v>
          </cell>
          <cell r="D11">
            <v>219972</v>
          </cell>
          <cell r="E11">
            <v>220761</v>
          </cell>
          <cell r="F11">
            <v>223864</v>
          </cell>
          <cell r="G11">
            <v>233485</v>
          </cell>
          <cell r="H11">
            <v>247095</v>
          </cell>
          <cell r="I11">
            <v>256067</v>
          </cell>
        </row>
      </sheetData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442127</v>
          </cell>
          <cell r="S96">
            <v>92549</v>
          </cell>
        </row>
      </sheetData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>
        <row r="5">
          <cell r="Q5">
            <v>536</v>
          </cell>
        </row>
        <row r="6">
          <cell r="Q6">
            <v>538</v>
          </cell>
        </row>
        <row r="7">
          <cell r="Q7">
            <v>84</v>
          </cell>
        </row>
        <row r="96">
          <cell r="R96">
            <v>3071</v>
          </cell>
        </row>
        <row r="104">
          <cell r="Q104">
            <v>543128</v>
          </cell>
        </row>
      </sheetData>
      <sheetData sheetId="1"/>
      <sheetData sheetId="2">
        <row r="4">
          <cell r="AS4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J5">
            <v>22458</v>
          </cell>
        </row>
        <row r="6">
          <cell r="J6">
            <v>35759</v>
          </cell>
        </row>
        <row r="10">
          <cell r="J10">
            <v>119349</v>
          </cell>
        </row>
        <row r="11">
          <cell r="J11">
            <v>250922</v>
          </cell>
        </row>
      </sheetData>
      <sheetData sheetId="13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>
        <row r="5">
          <cell r="S5">
            <v>526</v>
          </cell>
          <cell r="U5">
            <v>518</v>
          </cell>
          <cell r="W5">
            <v>517</v>
          </cell>
        </row>
        <row r="6">
          <cell r="S6">
            <v>536</v>
          </cell>
          <cell r="U6">
            <v>510</v>
          </cell>
          <cell r="W6">
            <v>502</v>
          </cell>
        </row>
        <row r="7">
          <cell r="S7">
            <v>86</v>
          </cell>
          <cell r="U7">
            <v>87</v>
          </cell>
          <cell r="W7">
            <v>88</v>
          </cell>
        </row>
        <row r="96">
          <cell r="T96">
            <v>2868</v>
          </cell>
          <cell r="V96">
            <v>2638</v>
          </cell>
          <cell r="X96">
            <v>2485</v>
          </cell>
        </row>
        <row r="104">
          <cell r="S104">
            <v>527822</v>
          </cell>
          <cell r="U104">
            <v>500163</v>
          </cell>
          <cell r="W104">
            <v>441523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5">
          <cell r="K5">
            <v>22382</v>
          </cell>
          <cell r="L5">
            <v>22466</v>
          </cell>
          <cell r="M5">
            <v>22095</v>
          </cell>
        </row>
        <row r="6">
          <cell r="K6">
            <v>36807</v>
          </cell>
          <cell r="L6">
            <v>38087</v>
          </cell>
          <cell r="M6">
            <v>39070</v>
          </cell>
        </row>
        <row r="10">
          <cell r="K10">
            <v>107696</v>
          </cell>
          <cell r="L10">
            <v>81169</v>
          </cell>
          <cell r="M10">
            <v>39562</v>
          </cell>
        </row>
        <row r="11">
          <cell r="K11">
            <v>247413</v>
          </cell>
          <cell r="L11">
            <v>245994</v>
          </cell>
          <cell r="M11">
            <v>232035</v>
          </cell>
        </row>
      </sheetData>
      <sheetData sheetId="13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5317</v>
          </cell>
          <cell r="G8">
            <v>595</v>
          </cell>
        </row>
        <row r="9">
          <cell r="G9">
            <v>599</v>
          </cell>
        </row>
        <row r="10">
          <cell r="G10">
            <v>94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374</v>
          </cell>
        </row>
        <row r="15">
          <cell r="G15">
            <v>6</v>
          </cell>
        </row>
        <row r="16">
          <cell r="G16">
            <v>4213</v>
          </cell>
        </row>
        <row r="17">
          <cell r="G17">
            <v>888</v>
          </cell>
        </row>
        <row r="18">
          <cell r="G18">
            <v>0</v>
          </cell>
        </row>
        <row r="19">
          <cell r="G19">
            <v>248</v>
          </cell>
        </row>
        <row r="20">
          <cell r="G20">
            <v>202</v>
          </cell>
        </row>
        <row r="21">
          <cell r="G21">
            <v>961</v>
          </cell>
        </row>
        <row r="22">
          <cell r="G22">
            <v>938</v>
          </cell>
        </row>
        <row r="23">
          <cell r="G23">
            <v>78</v>
          </cell>
        </row>
        <row r="24">
          <cell r="G24">
            <v>730</v>
          </cell>
        </row>
        <row r="25">
          <cell r="G25">
            <v>0</v>
          </cell>
        </row>
        <row r="26">
          <cell r="G26">
            <v>222</v>
          </cell>
        </row>
        <row r="27">
          <cell r="G27">
            <v>132</v>
          </cell>
        </row>
        <row r="28">
          <cell r="G28">
            <v>92</v>
          </cell>
        </row>
        <row r="29">
          <cell r="G29">
            <v>1166</v>
          </cell>
        </row>
        <row r="30">
          <cell r="G30">
            <v>131</v>
          </cell>
        </row>
        <row r="31">
          <cell r="G31">
            <v>2215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311</v>
          </cell>
        </row>
        <row r="35">
          <cell r="G35">
            <v>13</v>
          </cell>
        </row>
        <row r="36">
          <cell r="G36">
            <v>902</v>
          </cell>
        </row>
        <row r="37">
          <cell r="G37">
            <v>898</v>
          </cell>
        </row>
        <row r="38">
          <cell r="G38">
            <v>540</v>
          </cell>
        </row>
        <row r="39">
          <cell r="G39">
            <v>3081</v>
          </cell>
        </row>
        <row r="40">
          <cell r="G40">
            <v>823</v>
          </cell>
        </row>
        <row r="41">
          <cell r="G41">
            <v>1549</v>
          </cell>
        </row>
        <row r="42">
          <cell r="G42">
            <v>202</v>
          </cell>
        </row>
        <row r="43">
          <cell r="G43">
            <v>3783</v>
          </cell>
        </row>
        <row r="44">
          <cell r="G44">
            <v>1</v>
          </cell>
        </row>
        <row r="45">
          <cell r="G45">
            <v>21648</v>
          </cell>
        </row>
        <row r="46">
          <cell r="G46">
            <v>1082</v>
          </cell>
        </row>
        <row r="47">
          <cell r="G47">
            <v>18228</v>
          </cell>
        </row>
        <row r="48">
          <cell r="G48">
            <v>6965</v>
          </cell>
        </row>
        <row r="49">
          <cell r="G49">
            <v>18161</v>
          </cell>
        </row>
        <row r="50">
          <cell r="G50">
            <v>48518</v>
          </cell>
        </row>
        <row r="51">
          <cell r="G51">
            <v>13002</v>
          </cell>
        </row>
        <row r="52">
          <cell r="G52">
            <v>139</v>
          </cell>
        </row>
        <row r="53">
          <cell r="G53">
            <v>3922</v>
          </cell>
        </row>
        <row r="54">
          <cell r="G54">
            <v>8981</v>
          </cell>
        </row>
        <row r="55">
          <cell r="G55">
            <v>1701</v>
          </cell>
        </row>
        <row r="56">
          <cell r="G56">
            <v>94202</v>
          </cell>
        </row>
        <row r="57">
          <cell r="G57">
            <v>65058</v>
          </cell>
        </row>
        <row r="58">
          <cell r="G58">
            <v>606</v>
          </cell>
        </row>
        <row r="59">
          <cell r="G59">
            <v>649</v>
          </cell>
        </row>
        <row r="60">
          <cell r="G60">
            <v>634</v>
          </cell>
        </row>
        <row r="61">
          <cell r="G61">
            <v>1335</v>
          </cell>
        </row>
        <row r="62">
          <cell r="G62">
            <v>3687</v>
          </cell>
        </row>
        <row r="63">
          <cell r="G63">
            <v>734</v>
          </cell>
        </row>
        <row r="64">
          <cell r="G64">
            <v>3803</v>
          </cell>
        </row>
        <row r="65">
          <cell r="G65">
            <v>468</v>
          </cell>
        </row>
        <row r="66">
          <cell r="G66">
            <v>863</v>
          </cell>
        </row>
        <row r="67">
          <cell r="G67">
            <v>4028</v>
          </cell>
        </row>
        <row r="68">
          <cell r="G68">
            <v>6249</v>
          </cell>
        </row>
        <row r="69">
          <cell r="G69">
            <v>2424</v>
          </cell>
        </row>
        <row r="70">
          <cell r="G70">
            <v>2626</v>
          </cell>
        </row>
        <row r="71">
          <cell r="G71">
            <v>583</v>
          </cell>
        </row>
        <row r="72">
          <cell r="G72">
            <v>1336</v>
          </cell>
        </row>
        <row r="73">
          <cell r="G73">
            <v>1957</v>
          </cell>
        </row>
        <row r="74">
          <cell r="G74">
            <v>590</v>
          </cell>
        </row>
        <row r="75">
          <cell r="G75">
            <v>6778</v>
          </cell>
        </row>
        <row r="76">
          <cell r="G76">
            <v>1319</v>
          </cell>
        </row>
        <row r="77">
          <cell r="G77">
            <v>6546</v>
          </cell>
        </row>
        <row r="78">
          <cell r="G78">
            <v>4126</v>
          </cell>
        </row>
        <row r="79">
          <cell r="G79">
            <v>14279</v>
          </cell>
        </row>
        <row r="80">
          <cell r="G80">
            <v>5452</v>
          </cell>
        </row>
        <row r="81">
          <cell r="G81">
            <v>22154</v>
          </cell>
        </row>
        <row r="82">
          <cell r="G82">
            <v>19968</v>
          </cell>
        </row>
        <row r="83">
          <cell r="G83">
            <v>33535</v>
          </cell>
        </row>
        <row r="84">
          <cell r="G84">
            <v>4063</v>
          </cell>
        </row>
        <row r="85">
          <cell r="G85">
            <v>6162</v>
          </cell>
        </row>
        <row r="86">
          <cell r="G86">
            <v>1691</v>
          </cell>
        </row>
        <row r="87">
          <cell r="G87">
            <v>390</v>
          </cell>
        </row>
        <row r="88">
          <cell r="G88">
            <v>1020</v>
          </cell>
        </row>
        <row r="89">
          <cell r="G89">
            <v>9895</v>
          </cell>
        </row>
        <row r="90">
          <cell r="G90">
            <v>2939</v>
          </cell>
        </row>
        <row r="91">
          <cell r="G91">
            <v>706</v>
          </cell>
        </row>
        <row r="92">
          <cell r="G92">
            <v>7452</v>
          </cell>
        </row>
        <row r="93">
          <cell r="G93">
            <v>953</v>
          </cell>
        </row>
        <row r="94">
          <cell r="G94">
            <v>0</v>
          </cell>
        </row>
        <row r="95">
          <cell r="G95">
            <v>29</v>
          </cell>
        </row>
        <row r="96">
          <cell r="G96">
            <v>509756</v>
          </cell>
          <cell r="V96">
            <v>3785</v>
          </cell>
        </row>
      </sheetData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5317</v>
          </cell>
          <cell r="G8">
            <v>594</v>
          </cell>
        </row>
        <row r="9">
          <cell r="G9">
            <v>586</v>
          </cell>
        </row>
        <row r="10">
          <cell r="G10">
            <v>89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366</v>
          </cell>
        </row>
        <row r="15">
          <cell r="G15">
            <v>6</v>
          </cell>
        </row>
        <row r="16">
          <cell r="G16">
            <v>4017</v>
          </cell>
        </row>
        <row r="17">
          <cell r="G17">
            <v>878</v>
          </cell>
        </row>
        <row r="18">
          <cell r="G18">
            <v>0</v>
          </cell>
        </row>
        <row r="19">
          <cell r="G19">
            <v>241</v>
          </cell>
        </row>
        <row r="20">
          <cell r="G20">
            <v>180</v>
          </cell>
        </row>
        <row r="21">
          <cell r="G21">
            <v>768</v>
          </cell>
        </row>
        <row r="22">
          <cell r="G22">
            <v>922</v>
          </cell>
        </row>
        <row r="23">
          <cell r="G23">
            <v>75</v>
          </cell>
        </row>
        <row r="24">
          <cell r="G24">
            <v>716</v>
          </cell>
        </row>
        <row r="25">
          <cell r="G25">
            <v>0</v>
          </cell>
        </row>
        <row r="26">
          <cell r="G26">
            <v>215</v>
          </cell>
        </row>
        <row r="27">
          <cell r="G27">
            <v>133</v>
          </cell>
        </row>
        <row r="28">
          <cell r="G28">
            <v>88</v>
          </cell>
        </row>
        <row r="29">
          <cell r="G29">
            <v>1124</v>
          </cell>
        </row>
        <row r="30">
          <cell r="G30">
            <v>123</v>
          </cell>
        </row>
        <row r="31">
          <cell r="G31">
            <v>2187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318</v>
          </cell>
        </row>
        <row r="35">
          <cell r="G35">
            <v>13</v>
          </cell>
        </row>
        <row r="36">
          <cell r="G36">
            <v>911</v>
          </cell>
        </row>
        <row r="37">
          <cell r="G37">
            <v>872</v>
          </cell>
        </row>
        <row r="38">
          <cell r="G38">
            <v>592</v>
          </cell>
        </row>
        <row r="39">
          <cell r="G39">
            <v>3150</v>
          </cell>
        </row>
        <row r="40">
          <cell r="G40">
            <v>813</v>
          </cell>
        </row>
        <row r="41">
          <cell r="G41">
            <v>1537</v>
          </cell>
        </row>
        <row r="42">
          <cell r="G42">
            <v>198</v>
          </cell>
        </row>
        <row r="43">
          <cell r="G43">
            <v>3803</v>
          </cell>
        </row>
        <row r="44">
          <cell r="G44">
            <v>1</v>
          </cell>
        </row>
        <row r="45">
          <cell r="G45">
            <v>21959</v>
          </cell>
        </row>
        <row r="46">
          <cell r="G46">
            <v>1081</v>
          </cell>
        </row>
        <row r="47">
          <cell r="G47">
            <v>17820</v>
          </cell>
        </row>
        <row r="48">
          <cell r="G48">
            <v>6888</v>
          </cell>
        </row>
        <row r="49">
          <cell r="G49">
            <v>17332</v>
          </cell>
        </row>
        <row r="50">
          <cell r="G50">
            <v>45396</v>
          </cell>
        </row>
        <row r="51">
          <cell r="G51">
            <v>12600</v>
          </cell>
        </row>
        <row r="52">
          <cell r="G52">
            <v>109</v>
          </cell>
        </row>
        <row r="53">
          <cell r="G53">
            <v>3790</v>
          </cell>
        </row>
        <row r="54">
          <cell r="G54">
            <v>8813</v>
          </cell>
        </row>
        <row r="55">
          <cell r="G55">
            <v>1594</v>
          </cell>
        </row>
        <row r="56">
          <cell r="G56">
            <v>88105</v>
          </cell>
        </row>
        <row r="57">
          <cell r="G57">
            <v>58030</v>
          </cell>
        </row>
        <row r="58">
          <cell r="G58">
            <v>582</v>
          </cell>
        </row>
        <row r="59">
          <cell r="G59">
            <v>654</v>
          </cell>
        </row>
        <row r="60">
          <cell r="G60">
            <v>613</v>
          </cell>
        </row>
        <row r="61">
          <cell r="G61">
            <v>1360</v>
          </cell>
        </row>
        <row r="62">
          <cell r="G62">
            <v>3709</v>
          </cell>
        </row>
        <row r="63">
          <cell r="G63">
            <v>822</v>
          </cell>
        </row>
        <row r="64">
          <cell r="G64">
            <v>3777</v>
          </cell>
        </row>
        <row r="65">
          <cell r="G65">
            <v>468</v>
          </cell>
        </row>
        <row r="66">
          <cell r="G66">
            <v>869</v>
          </cell>
        </row>
        <row r="67">
          <cell r="G67">
            <v>3953</v>
          </cell>
        </row>
        <row r="68">
          <cell r="G68">
            <v>6190</v>
          </cell>
        </row>
        <row r="69">
          <cell r="G69">
            <v>2449</v>
          </cell>
        </row>
        <row r="70">
          <cell r="G70">
            <v>2616</v>
          </cell>
        </row>
        <row r="71">
          <cell r="G71">
            <v>584</v>
          </cell>
        </row>
        <row r="72">
          <cell r="G72">
            <v>1362</v>
          </cell>
        </row>
        <row r="73">
          <cell r="G73">
            <v>1959</v>
          </cell>
        </row>
        <row r="74">
          <cell r="G74">
            <v>560</v>
          </cell>
        </row>
        <row r="75">
          <cell r="G75">
            <v>6259</v>
          </cell>
        </row>
        <row r="76">
          <cell r="G76">
            <v>1215</v>
          </cell>
        </row>
        <row r="77">
          <cell r="G77">
            <v>6404</v>
          </cell>
        </row>
        <row r="78">
          <cell r="G78">
            <v>3964</v>
          </cell>
        </row>
        <row r="79">
          <cell r="G79">
            <v>14302</v>
          </cell>
        </row>
        <row r="80">
          <cell r="G80">
            <v>5404</v>
          </cell>
        </row>
        <row r="81">
          <cell r="G81">
            <v>21991</v>
          </cell>
        </row>
        <row r="82">
          <cell r="G82">
            <v>18413</v>
          </cell>
        </row>
        <row r="83">
          <cell r="G83">
            <v>33446</v>
          </cell>
        </row>
        <row r="84">
          <cell r="G84">
            <v>4062</v>
          </cell>
        </row>
        <row r="85">
          <cell r="G85">
            <v>6074</v>
          </cell>
        </row>
        <row r="86">
          <cell r="G86">
            <v>1532</v>
          </cell>
        </row>
        <row r="87">
          <cell r="G87">
            <v>362</v>
          </cell>
        </row>
        <row r="88">
          <cell r="G88">
            <v>1001</v>
          </cell>
        </row>
        <row r="89">
          <cell r="G89">
            <v>8910</v>
          </cell>
        </row>
        <row r="90">
          <cell r="G90">
            <v>2956</v>
          </cell>
        </row>
        <row r="91">
          <cell r="G91">
            <v>698</v>
          </cell>
        </row>
        <row r="92">
          <cell r="G92">
            <v>6808</v>
          </cell>
        </row>
        <row r="93">
          <cell r="G93">
            <v>945</v>
          </cell>
        </row>
        <row r="94">
          <cell r="G94">
            <v>0</v>
          </cell>
        </row>
        <row r="95">
          <cell r="G95">
            <v>29</v>
          </cell>
        </row>
        <row r="96">
          <cell r="G96">
            <v>486468</v>
          </cell>
          <cell r="V96">
            <v>3295</v>
          </cell>
        </row>
      </sheetData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4907</v>
          </cell>
          <cell r="G8">
            <v>565</v>
          </cell>
        </row>
        <row r="9">
          <cell r="G9">
            <v>528</v>
          </cell>
        </row>
        <row r="10">
          <cell r="G10">
            <v>92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359</v>
          </cell>
        </row>
        <row r="15">
          <cell r="G15">
            <v>6</v>
          </cell>
        </row>
        <row r="16">
          <cell r="G16">
            <v>3783</v>
          </cell>
        </row>
        <row r="17">
          <cell r="G17">
            <v>818</v>
          </cell>
        </row>
        <row r="18">
          <cell r="G18">
            <v>0</v>
          </cell>
        </row>
        <row r="19">
          <cell r="G19">
            <v>235</v>
          </cell>
        </row>
        <row r="20">
          <cell r="G20">
            <v>165</v>
          </cell>
        </row>
        <row r="21">
          <cell r="G21">
            <v>715</v>
          </cell>
        </row>
        <row r="22">
          <cell r="G22">
            <v>917</v>
          </cell>
        </row>
        <row r="23">
          <cell r="G23">
            <v>74</v>
          </cell>
        </row>
        <row r="24">
          <cell r="G24">
            <v>703</v>
          </cell>
        </row>
        <row r="25">
          <cell r="G25">
            <v>0</v>
          </cell>
        </row>
        <row r="26">
          <cell r="G26">
            <v>214</v>
          </cell>
        </row>
        <row r="27">
          <cell r="G27">
            <v>131</v>
          </cell>
        </row>
        <row r="28">
          <cell r="G28">
            <v>88</v>
          </cell>
        </row>
        <row r="29">
          <cell r="G29">
            <v>1121</v>
          </cell>
        </row>
        <row r="30">
          <cell r="G30">
            <v>120</v>
          </cell>
        </row>
        <row r="31">
          <cell r="G31">
            <v>2205</v>
          </cell>
        </row>
        <row r="32">
          <cell r="G32">
            <v>75</v>
          </cell>
        </row>
        <row r="33">
          <cell r="G33">
            <v>58</v>
          </cell>
        </row>
        <row r="34">
          <cell r="G34">
            <v>315</v>
          </cell>
        </row>
        <row r="35">
          <cell r="G35">
            <v>13</v>
          </cell>
        </row>
        <row r="36">
          <cell r="G36">
            <v>962</v>
          </cell>
        </row>
        <row r="37">
          <cell r="G37">
            <v>900</v>
          </cell>
        </row>
        <row r="38">
          <cell r="G38">
            <v>603</v>
          </cell>
        </row>
        <row r="39">
          <cell r="G39">
            <v>3235</v>
          </cell>
        </row>
        <row r="40">
          <cell r="G40">
            <v>806</v>
          </cell>
        </row>
        <row r="41">
          <cell r="G41">
            <v>1529</v>
          </cell>
        </row>
        <row r="42">
          <cell r="G42">
            <v>199</v>
          </cell>
        </row>
        <row r="43">
          <cell r="G43">
            <v>3669</v>
          </cell>
        </row>
        <row r="44">
          <cell r="G44">
            <v>1</v>
          </cell>
        </row>
        <row r="45">
          <cell r="G45">
            <v>22731</v>
          </cell>
        </row>
        <row r="46">
          <cell r="G46">
            <v>1054</v>
          </cell>
        </row>
        <row r="47">
          <cell r="G47">
            <v>18083</v>
          </cell>
        </row>
        <row r="48">
          <cell r="G48">
            <v>6509</v>
          </cell>
        </row>
        <row r="49">
          <cell r="G49">
            <v>16309</v>
          </cell>
        </row>
        <row r="50">
          <cell r="G50">
            <v>40525</v>
          </cell>
        </row>
        <row r="51">
          <cell r="G51">
            <v>9739</v>
          </cell>
        </row>
        <row r="52">
          <cell r="G52">
            <v>53</v>
          </cell>
        </row>
        <row r="53">
          <cell r="G53">
            <v>3538</v>
          </cell>
        </row>
        <row r="54">
          <cell r="G54">
            <v>7529</v>
          </cell>
        </row>
        <row r="55">
          <cell r="G55">
            <v>1581</v>
          </cell>
        </row>
        <row r="56">
          <cell r="G56">
            <v>47498</v>
          </cell>
        </row>
        <row r="57">
          <cell r="G57">
            <v>37019</v>
          </cell>
        </row>
        <row r="58">
          <cell r="G58">
            <v>569</v>
          </cell>
        </row>
        <row r="59">
          <cell r="G59">
            <v>436</v>
          </cell>
        </row>
        <row r="60">
          <cell r="G60">
            <v>623</v>
          </cell>
        </row>
        <row r="61">
          <cell r="G61">
            <v>1395</v>
          </cell>
        </row>
        <row r="62">
          <cell r="G62">
            <v>3725</v>
          </cell>
        </row>
        <row r="63">
          <cell r="G63">
            <v>818</v>
          </cell>
        </row>
        <row r="64">
          <cell r="G64">
            <v>3782</v>
          </cell>
        </row>
        <row r="65">
          <cell r="G65">
            <v>475</v>
          </cell>
        </row>
        <row r="66">
          <cell r="G66">
            <v>860</v>
          </cell>
        </row>
        <row r="67">
          <cell r="G67">
            <v>3686</v>
          </cell>
        </row>
        <row r="68">
          <cell r="G68">
            <v>6119</v>
          </cell>
        </row>
        <row r="69">
          <cell r="G69">
            <v>2384</v>
          </cell>
        </row>
        <row r="70">
          <cell r="G70">
            <v>2606</v>
          </cell>
        </row>
        <row r="71">
          <cell r="G71">
            <v>610</v>
          </cell>
        </row>
        <row r="72">
          <cell r="G72">
            <v>1197</v>
          </cell>
        </row>
        <row r="73">
          <cell r="G73">
            <v>1598</v>
          </cell>
        </row>
        <row r="74">
          <cell r="G74">
            <v>572</v>
          </cell>
        </row>
        <row r="75">
          <cell r="G75">
            <v>3224</v>
          </cell>
        </row>
        <row r="76">
          <cell r="G76">
            <v>846</v>
          </cell>
        </row>
        <row r="77">
          <cell r="G77">
            <v>4864</v>
          </cell>
        </row>
        <row r="78">
          <cell r="G78">
            <v>3520</v>
          </cell>
        </row>
        <row r="79">
          <cell r="G79">
            <v>13032</v>
          </cell>
        </row>
        <row r="80">
          <cell r="G80">
            <v>4672</v>
          </cell>
        </row>
        <row r="81">
          <cell r="G81">
            <v>21862</v>
          </cell>
        </row>
        <row r="82">
          <cell r="G82">
            <v>20195</v>
          </cell>
        </row>
        <row r="83">
          <cell r="G83">
            <v>31909</v>
          </cell>
        </row>
        <row r="84">
          <cell r="G84">
            <v>4196</v>
          </cell>
        </row>
        <row r="85">
          <cell r="G85">
            <v>6227</v>
          </cell>
        </row>
        <row r="86">
          <cell r="G86">
            <v>825</v>
          </cell>
        </row>
        <row r="87">
          <cell r="G87">
            <v>308</v>
          </cell>
        </row>
        <row r="88">
          <cell r="G88">
            <v>910</v>
          </cell>
        </row>
        <row r="89">
          <cell r="G89">
            <v>6015</v>
          </cell>
        </row>
        <row r="90">
          <cell r="G90">
            <v>3048</v>
          </cell>
        </row>
        <row r="91">
          <cell r="G91">
            <v>677</v>
          </cell>
        </row>
        <row r="92">
          <cell r="G92">
            <v>4273</v>
          </cell>
        </row>
        <row r="93">
          <cell r="G93">
            <v>882</v>
          </cell>
        </row>
        <row r="94">
          <cell r="G94">
            <v>0</v>
          </cell>
        </row>
        <row r="95">
          <cell r="G95">
            <v>27</v>
          </cell>
        </row>
        <row r="96">
          <cell r="G96">
            <v>406452</v>
          </cell>
          <cell r="V96">
            <v>2370</v>
          </cell>
        </row>
      </sheetData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4760</v>
          </cell>
          <cell r="G8">
            <v>555</v>
          </cell>
        </row>
        <row r="9">
          <cell r="G9">
            <v>483</v>
          </cell>
        </row>
        <row r="10">
          <cell r="G10">
            <v>94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366</v>
          </cell>
        </row>
        <row r="15">
          <cell r="G15">
            <v>7</v>
          </cell>
        </row>
        <row r="16">
          <cell r="G16">
            <v>3563</v>
          </cell>
        </row>
        <row r="17">
          <cell r="G17">
            <v>797</v>
          </cell>
        </row>
        <row r="18">
          <cell r="G18">
            <v>0</v>
          </cell>
        </row>
        <row r="19">
          <cell r="G19">
            <v>240</v>
          </cell>
        </row>
        <row r="20">
          <cell r="G20">
            <v>160</v>
          </cell>
        </row>
        <row r="21">
          <cell r="G21">
            <v>805</v>
          </cell>
        </row>
        <row r="22">
          <cell r="G22">
            <v>930</v>
          </cell>
        </row>
        <row r="23">
          <cell r="G23">
            <v>72</v>
          </cell>
        </row>
        <row r="24">
          <cell r="G24">
            <v>707</v>
          </cell>
        </row>
        <row r="25">
          <cell r="G25">
            <v>0</v>
          </cell>
        </row>
        <row r="26">
          <cell r="G26">
            <v>216</v>
          </cell>
        </row>
        <row r="27">
          <cell r="G27">
            <v>136</v>
          </cell>
        </row>
        <row r="28">
          <cell r="G28">
            <v>87</v>
          </cell>
        </row>
        <row r="29">
          <cell r="G29">
            <v>1141</v>
          </cell>
        </row>
        <row r="30">
          <cell r="G30">
            <v>119</v>
          </cell>
        </row>
        <row r="31">
          <cell r="G31">
            <v>2241</v>
          </cell>
        </row>
        <row r="32">
          <cell r="G32">
            <v>74</v>
          </cell>
        </row>
        <row r="33">
          <cell r="G33">
            <v>58</v>
          </cell>
        </row>
        <row r="34">
          <cell r="G34">
            <v>319</v>
          </cell>
        </row>
        <row r="35">
          <cell r="G35">
            <v>15</v>
          </cell>
        </row>
        <row r="36">
          <cell r="G36">
            <v>987</v>
          </cell>
        </row>
        <row r="37">
          <cell r="G37">
            <v>934</v>
          </cell>
        </row>
        <row r="38">
          <cell r="G38">
            <v>599</v>
          </cell>
        </row>
        <row r="39">
          <cell r="G39">
            <v>3294</v>
          </cell>
        </row>
        <row r="40">
          <cell r="G40">
            <v>793</v>
          </cell>
        </row>
        <row r="41">
          <cell r="G41">
            <v>1517</v>
          </cell>
        </row>
        <row r="42">
          <cell r="G42">
            <v>198</v>
          </cell>
        </row>
        <row r="43">
          <cell r="G43">
            <v>3408</v>
          </cell>
        </row>
        <row r="44">
          <cell r="G44">
            <v>1</v>
          </cell>
        </row>
        <row r="45">
          <cell r="G45">
            <v>23936</v>
          </cell>
        </row>
        <row r="46">
          <cell r="G46">
            <v>1082</v>
          </cell>
        </row>
        <row r="47">
          <cell r="G47">
            <v>18668</v>
          </cell>
        </row>
        <row r="48">
          <cell r="G48">
            <v>6574</v>
          </cell>
        </row>
        <row r="49">
          <cell r="G49">
            <v>15437</v>
          </cell>
        </row>
        <row r="50">
          <cell r="G50">
            <v>38578</v>
          </cell>
        </row>
        <row r="51">
          <cell r="G51">
            <v>7654</v>
          </cell>
        </row>
        <row r="52">
          <cell r="G52">
            <v>35</v>
          </cell>
        </row>
        <row r="53">
          <cell r="G53">
            <v>3236</v>
          </cell>
        </row>
        <row r="54">
          <cell r="G54">
            <v>5581</v>
          </cell>
        </row>
        <row r="55">
          <cell r="G55">
            <v>1685</v>
          </cell>
        </row>
        <row r="56">
          <cell r="G56">
            <v>18938</v>
          </cell>
        </row>
        <row r="57">
          <cell r="G57">
            <v>27174</v>
          </cell>
        </row>
        <row r="96">
          <cell r="G96">
            <v>356663</v>
          </cell>
          <cell r="V96">
            <v>1955</v>
          </cell>
        </row>
      </sheetData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>
        <row r="8">
          <cell r="D8">
            <v>4760</v>
          </cell>
          <cell r="G8">
            <v>542</v>
          </cell>
        </row>
        <row r="9">
          <cell r="G9">
            <v>474</v>
          </cell>
        </row>
        <row r="10">
          <cell r="G10">
            <v>95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362</v>
          </cell>
        </row>
        <row r="15">
          <cell r="G15">
            <v>7</v>
          </cell>
        </row>
        <row r="16">
          <cell r="G16">
            <v>3506</v>
          </cell>
        </row>
        <row r="17">
          <cell r="G17">
            <v>793</v>
          </cell>
        </row>
        <row r="18">
          <cell r="G18">
            <v>0</v>
          </cell>
        </row>
        <row r="19">
          <cell r="G19">
            <v>235</v>
          </cell>
        </row>
        <row r="20">
          <cell r="G20">
            <v>156</v>
          </cell>
        </row>
        <row r="21">
          <cell r="G21">
            <v>847</v>
          </cell>
        </row>
        <row r="22">
          <cell r="G22">
            <v>917</v>
          </cell>
        </row>
        <row r="23">
          <cell r="G23">
            <v>71</v>
          </cell>
        </row>
        <row r="24">
          <cell r="G24">
            <v>695</v>
          </cell>
        </row>
        <row r="25">
          <cell r="G25">
            <v>0</v>
          </cell>
        </row>
        <row r="26">
          <cell r="G26">
            <v>216</v>
          </cell>
        </row>
        <row r="27">
          <cell r="G27">
            <v>135</v>
          </cell>
        </row>
        <row r="28">
          <cell r="G28">
            <v>87</v>
          </cell>
        </row>
        <row r="29">
          <cell r="G29">
            <v>1140</v>
          </cell>
        </row>
        <row r="30">
          <cell r="G30">
            <v>120</v>
          </cell>
        </row>
        <row r="31">
          <cell r="G31">
            <v>2235</v>
          </cell>
        </row>
        <row r="32">
          <cell r="G32">
            <v>75</v>
          </cell>
        </row>
        <row r="33">
          <cell r="G33">
            <v>59</v>
          </cell>
        </row>
        <row r="34">
          <cell r="G34">
            <v>321</v>
          </cell>
        </row>
        <row r="35">
          <cell r="G35">
            <v>15</v>
          </cell>
        </row>
        <row r="36">
          <cell r="G36">
            <v>939</v>
          </cell>
        </row>
        <row r="37">
          <cell r="G37">
            <v>936</v>
          </cell>
        </row>
        <row r="38">
          <cell r="G38">
            <v>572</v>
          </cell>
        </row>
        <row r="39">
          <cell r="G39">
            <v>3244</v>
          </cell>
        </row>
        <row r="40">
          <cell r="G40">
            <v>781</v>
          </cell>
        </row>
        <row r="41">
          <cell r="G41">
            <v>1510</v>
          </cell>
        </row>
        <row r="42">
          <cell r="G42">
            <v>196</v>
          </cell>
        </row>
        <row r="43">
          <cell r="G43">
            <v>3433</v>
          </cell>
        </row>
        <row r="44">
          <cell r="G44">
            <v>1</v>
          </cell>
        </row>
        <row r="45">
          <cell r="G45">
            <v>23291</v>
          </cell>
        </row>
        <row r="46">
          <cell r="G46">
            <v>1040</v>
          </cell>
        </row>
        <row r="47">
          <cell r="G47">
            <v>18504</v>
          </cell>
        </row>
        <row r="48">
          <cell r="G48">
            <v>6574</v>
          </cell>
        </row>
        <row r="49">
          <cell r="G49">
            <v>15437</v>
          </cell>
        </row>
        <row r="50">
          <cell r="G50">
            <v>38578</v>
          </cell>
        </row>
        <row r="51">
          <cell r="G51">
            <v>7654</v>
          </cell>
        </row>
        <row r="52">
          <cell r="G52">
            <v>35</v>
          </cell>
        </row>
        <row r="53">
          <cell r="G53">
            <v>3236</v>
          </cell>
        </row>
        <row r="54">
          <cell r="G54">
            <v>5581</v>
          </cell>
        </row>
        <row r="55">
          <cell r="G55">
            <v>1685</v>
          </cell>
        </row>
        <row r="56">
          <cell r="G56">
            <v>16220</v>
          </cell>
        </row>
        <row r="57">
          <cell r="G57">
            <v>26053</v>
          </cell>
        </row>
        <row r="58">
          <cell r="G58">
            <v>575</v>
          </cell>
        </row>
        <row r="59">
          <cell r="G59">
            <v>509</v>
          </cell>
        </row>
        <row r="60">
          <cell r="G60">
            <v>614</v>
          </cell>
        </row>
        <row r="61">
          <cell r="G61">
            <v>1398</v>
          </cell>
        </row>
        <row r="62">
          <cell r="G62">
            <v>3717</v>
          </cell>
        </row>
        <row r="63">
          <cell r="G63">
            <v>834</v>
          </cell>
        </row>
        <row r="64">
          <cell r="G64">
            <v>3782</v>
          </cell>
        </row>
        <row r="65">
          <cell r="G65">
            <v>459</v>
          </cell>
        </row>
        <row r="66">
          <cell r="G66">
            <v>857</v>
          </cell>
        </row>
        <row r="67">
          <cell r="G67">
            <v>3713</v>
          </cell>
        </row>
        <row r="68">
          <cell r="G68">
            <v>6137</v>
          </cell>
        </row>
        <row r="69">
          <cell r="G69">
            <v>2398</v>
          </cell>
        </row>
        <row r="70">
          <cell r="G70">
            <v>2626</v>
          </cell>
        </row>
        <row r="71">
          <cell r="G71">
            <v>587</v>
          </cell>
        </row>
        <row r="72">
          <cell r="G72">
            <v>1236</v>
          </cell>
        </row>
        <row r="73">
          <cell r="G73">
            <v>1730</v>
          </cell>
        </row>
        <row r="74">
          <cell r="G74">
            <v>575</v>
          </cell>
        </row>
        <row r="75">
          <cell r="G75">
            <v>3427</v>
          </cell>
        </row>
        <row r="76">
          <cell r="G76">
            <v>759</v>
          </cell>
        </row>
        <row r="77">
          <cell r="G77">
            <v>4863</v>
          </cell>
        </row>
        <row r="78">
          <cell r="G78">
            <v>3506</v>
          </cell>
        </row>
        <row r="79">
          <cell r="G79">
            <v>13054</v>
          </cell>
        </row>
        <row r="80">
          <cell r="G80">
            <v>4711</v>
          </cell>
        </row>
        <row r="81">
          <cell r="G81">
            <v>21703</v>
          </cell>
        </row>
        <row r="82">
          <cell r="G82">
            <v>20221</v>
          </cell>
        </row>
        <row r="83">
          <cell r="G83">
            <v>31709</v>
          </cell>
        </row>
        <row r="84">
          <cell r="G84">
            <v>4148</v>
          </cell>
        </row>
        <row r="85">
          <cell r="G85">
            <v>6215</v>
          </cell>
        </row>
        <row r="86">
          <cell r="G86">
            <v>796</v>
          </cell>
        </row>
        <row r="87">
          <cell r="G87">
            <v>319</v>
          </cell>
        </row>
        <row r="88">
          <cell r="G88">
            <v>916</v>
          </cell>
        </row>
        <row r="89">
          <cell r="G89">
            <v>6016</v>
          </cell>
        </row>
        <row r="90">
          <cell r="G90">
            <v>3055</v>
          </cell>
        </row>
        <row r="91">
          <cell r="G91">
            <v>683</v>
          </cell>
        </row>
        <row r="92">
          <cell r="G92">
            <v>4409</v>
          </cell>
        </row>
        <row r="93">
          <cell r="G93">
            <v>885</v>
          </cell>
        </row>
        <row r="94">
          <cell r="G94">
            <v>0</v>
          </cell>
        </row>
        <row r="95">
          <cell r="G95">
            <v>27</v>
          </cell>
        </row>
        <row r="96">
          <cell r="G96">
            <v>350877</v>
          </cell>
          <cell r="V96">
            <v>1853</v>
          </cell>
        </row>
      </sheetData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CCAA"/>
    </sheetNames>
    <sheetDataSet>
      <sheetData sheetId="0" refreshError="1">
        <row r="8">
          <cell r="D8">
            <v>4648</v>
          </cell>
          <cell r="G8">
            <v>542</v>
          </cell>
        </row>
        <row r="9">
          <cell r="G9">
            <v>474</v>
          </cell>
        </row>
        <row r="10">
          <cell r="G10">
            <v>95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362</v>
          </cell>
        </row>
        <row r="15">
          <cell r="G15">
            <v>7</v>
          </cell>
        </row>
        <row r="16">
          <cell r="G16">
            <v>3506</v>
          </cell>
        </row>
        <row r="17">
          <cell r="G17">
            <v>793</v>
          </cell>
        </row>
        <row r="18">
          <cell r="G18">
            <v>0</v>
          </cell>
        </row>
        <row r="19">
          <cell r="G19">
            <v>235</v>
          </cell>
        </row>
        <row r="20">
          <cell r="G20">
            <v>156</v>
          </cell>
        </row>
        <row r="21">
          <cell r="G21">
            <v>847</v>
          </cell>
        </row>
        <row r="22">
          <cell r="G22">
            <v>917</v>
          </cell>
        </row>
        <row r="23">
          <cell r="G23">
            <v>71</v>
          </cell>
        </row>
        <row r="24">
          <cell r="G24">
            <v>695</v>
          </cell>
        </row>
        <row r="25">
          <cell r="G25">
            <v>0</v>
          </cell>
        </row>
        <row r="26">
          <cell r="G26">
            <v>216</v>
          </cell>
        </row>
        <row r="27">
          <cell r="G27">
            <v>135</v>
          </cell>
        </row>
        <row r="28">
          <cell r="G28">
            <v>87</v>
          </cell>
        </row>
        <row r="29">
          <cell r="G29">
            <v>1140</v>
          </cell>
        </row>
        <row r="30">
          <cell r="G30">
            <v>120</v>
          </cell>
        </row>
        <row r="31">
          <cell r="G31">
            <v>2235</v>
          </cell>
        </row>
        <row r="32">
          <cell r="G32">
            <v>75</v>
          </cell>
        </row>
        <row r="33">
          <cell r="G33">
            <v>59</v>
          </cell>
        </row>
        <row r="34">
          <cell r="G34">
            <v>321</v>
          </cell>
        </row>
        <row r="35">
          <cell r="G35">
            <v>15</v>
          </cell>
        </row>
        <row r="36">
          <cell r="G36">
            <v>939</v>
          </cell>
        </row>
        <row r="37">
          <cell r="G37">
            <v>936</v>
          </cell>
        </row>
        <row r="38">
          <cell r="G38">
            <v>572</v>
          </cell>
        </row>
        <row r="39">
          <cell r="G39">
            <v>3244</v>
          </cell>
        </row>
        <row r="40">
          <cell r="G40">
            <v>781</v>
          </cell>
        </row>
        <row r="41">
          <cell r="G41">
            <v>1510</v>
          </cell>
        </row>
        <row r="42">
          <cell r="G42">
            <v>196</v>
          </cell>
        </row>
        <row r="43">
          <cell r="G43">
            <v>3433</v>
          </cell>
        </row>
        <row r="44">
          <cell r="G44">
            <v>1</v>
          </cell>
        </row>
        <row r="45">
          <cell r="G45">
            <v>23291</v>
          </cell>
        </row>
        <row r="46">
          <cell r="G46">
            <v>1040</v>
          </cell>
        </row>
        <row r="47">
          <cell r="G47">
            <v>18504</v>
          </cell>
        </row>
        <row r="48">
          <cell r="G48">
            <v>6527</v>
          </cell>
        </row>
        <row r="49">
          <cell r="G49">
            <v>15130</v>
          </cell>
        </row>
        <row r="50">
          <cell r="G50">
            <v>38610</v>
          </cell>
        </row>
        <row r="51">
          <cell r="G51">
            <v>7340</v>
          </cell>
        </row>
        <row r="52">
          <cell r="G52">
            <v>35</v>
          </cell>
        </row>
        <row r="53">
          <cell r="G53">
            <v>3105</v>
          </cell>
        </row>
        <row r="54">
          <cell r="G54">
            <v>5621</v>
          </cell>
        </row>
        <row r="55">
          <cell r="G55">
            <v>1719</v>
          </cell>
        </row>
        <row r="56">
          <cell r="G56">
            <v>16220</v>
          </cell>
        </row>
        <row r="57">
          <cell r="G57">
            <v>26053</v>
          </cell>
        </row>
        <row r="58">
          <cell r="G58">
            <v>569</v>
          </cell>
        </row>
        <row r="59">
          <cell r="G59">
            <v>436</v>
          </cell>
        </row>
        <row r="60">
          <cell r="G60">
            <v>623</v>
          </cell>
        </row>
        <row r="61">
          <cell r="G61">
            <v>1395</v>
          </cell>
        </row>
        <row r="62">
          <cell r="G62">
            <v>3725</v>
          </cell>
        </row>
        <row r="63">
          <cell r="G63">
            <v>818</v>
          </cell>
        </row>
        <row r="64">
          <cell r="G64">
            <v>3782</v>
          </cell>
        </row>
        <row r="65">
          <cell r="G65">
            <v>475</v>
          </cell>
        </row>
        <row r="66">
          <cell r="G66">
            <v>860</v>
          </cell>
        </row>
        <row r="67">
          <cell r="G67">
            <v>3686</v>
          </cell>
        </row>
        <row r="68">
          <cell r="G68">
            <v>6119</v>
          </cell>
        </row>
        <row r="69">
          <cell r="G69">
            <v>2384</v>
          </cell>
        </row>
        <row r="70">
          <cell r="G70">
            <v>2606</v>
          </cell>
        </row>
        <row r="71">
          <cell r="G71">
            <v>610</v>
          </cell>
        </row>
        <row r="72">
          <cell r="G72">
            <v>1197</v>
          </cell>
        </row>
        <row r="73">
          <cell r="G73">
            <v>1598</v>
          </cell>
        </row>
        <row r="74">
          <cell r="G74">
            <v>572</v>
          </cell>
        </row>
        <row r="75">
          <cell r="G75">
            <v>3224</v>
          </cell>
        </row>
        <row r="76">
          <cell r="G76">
            <v>846</v>
          </cell>
        </row>
        <row r="77">
          <cell r="G77">
            <v>4864</v>
          </cell>
        </row>
        <row r="78">
          <cell r="G78">
            <v>3520</v>
          </cell>
        </row>
        <row r="79">
          <cell r="G79">
            <v>13032</v>
          </cell>
        </row>
        <row r="80">
          <cell r="G80">
            <v>4672</v>
          </cell>
        </row>
        <row r="81">
          <cell r="G81">
            <v>21862</v>
          </cell>
        </row>
        <row r="82">
          <cell r="G82">
            <v>20195</v>
          </cell>
        </row>
        <row r="83">
          <cell r="G83">
            <v>31909</v>
          </cell>
        </row>
        <row r="84">
          <cell r="G84">
            <v>4196</v>
          </cell>
        </row>
        <row r="85">
          <cell r="G85">
            <v>6227</v>
          </cell>
        </row>
        <row r="86">
          <cell r="G86">
            <v>825</v>
          </cell>
        </row>
        <row r="87">
          <cell r="G87">
            <v>308</v>
          </cell>
        </row>
        <row r="88">
          <cell r="G88">
            <v>910</v>
          </cell>
        </row>
        <row r="89">
          <cell r="G89">
            <v>6015</v>
          </cell>
        </row>
        <row r="90">
          <cell r="G90">
            <v>3048</v>
          </cell>
        </row>
        <row r="91">
          <cell r="G91">
            <v>677</v>
          </cell>
        </row>
        <row r="92">
          <cell r="G92">
            <v>4273</v>
          </cell>
        </row>
        <row r="93">
          <cell r="G93">
            <v>882</v>
          </cell>
        </row>
        <row r="94">
          <cell r="G94">
            <v>0</v>
          </cell>
        </row>
        <row r="95">
          <cell r="G95">
            <v>27</v>
          </cell>
        </row>
        <row r="96">
          <cell r="G96">
            <v>350877</v>
          </cell>
          <cell r="V96">
            <v>1853</v>
          </cell>
        </row>
      </sheetData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 refreshError="1">
        <row r="5">
          <cell r="C5">
            <v>497</v>
          </cell>
          <cell r="E5">
            <v>499</v>
          </cell>
          <cell r="G5">
            <v>537</v>
          </cell>
          <cell r="I5">
            <v>544</v>
          </cell>
          <cell r="K5">
            <v>560</v>
          </cell>
          <cell r="M5">
            <v>564</v>
          </cell>
          <cell r="O5">
            <v>565</v>
          </cell>
        </row>
        <row r="6">
          <cell r="C6">
            <v>470</v>
          </cell>
          <cell r="E6">
            <v>480</v>
          </cell>
          <cell r="G6">
            <v>483</v>
          </cell>
          <cell r="I6">
            <v>523</v>
          </cell>
          <cell r="K6">
            <v>537</v>
          </cell>
          <cell r="M6">
            <v>558</v>
          </cell>
          <cell r="O6">
            <v>552</v>
          </cell>
        </row>
        <row r="7">
          <cell r="C7">
            <v>95</v>
          </cell>
          <cell r="E7">
            <v>95</v>
          </cell>
          <cell r="G7">
            <v>95</v>
          </cell>
          <cell r="I7">
            <v>93</v>
          </cell>
          <cell r="K7">
            <v>92</v>
          </cell>
          <cell r="M7">
            <v>88</v>
          </cell>
          <cell r="O7">
            <v>86</v>
          </cell>
        </row>
        <row r="96">
          <cell r="D96">
            <v>2404</v>
          </cell>
          <cell r="E96">
            <v>2418</v>
          </cell>
          <cell r="G96">
            <v>2486</v>
          </cell>
          <cell r="I96">
            <v>2628</v>
          </cell>
          <cell r="K96">
            <v>2665</v>
          </cell>
          <cell r="M96">
            <v>2672</v>
          </cell>
          <cell r="P96">
            <v>2661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5">
          <cell r="C5">
            <v>22006</v>
          </cell>
        </row>
        <row r="6">
          <cell r="C6">
            <v>39947</v>
          </cell>
          <cell r="D6">
            <v>41358</v>
          </cell>
          <cell r="E6">
            <v>41393</v>
          </cell>
          <cell r="F6">
            <v>40891</v>
          </cell>
          <cell r="G6">
            <v>40573</v>
          </cell>
          <cell r="H6">
            <v>39723</v>
          </cell>
          <cell r="I6">
            <v>38780</v>
          </cell>
        </row>
        <row r="10">
          <cell r="C10">
            <v>33507</v>
          </cell>
          <cell r="D10">
            <v>42605</v>
          </cell>
          <cell r="E10">
            <v>63424</v>
          </cell>
          <cell r="F10">
            <v>106473</v>
          </cell>
          <cell r="G10">
            <v>130839</v>
          </cell>
          <cell r="H10">
            <v>143346</v>
          </cell>
          <cell r="I10">
            <v>150668</v>
          </cell>
        </row>
        <row r="11">
          <cell r="C11">
            <v>228910</v>
          </cell>
          <cell r="D11">
            <v>232067</v>
          </cell>
          <cell r="E11">
            <v>238974</v>
          </cell>
          <cell r="F11">
            <v>253959</v>
          </cell>
          <cell r="G11">
            <v>263525</v>
          </cell>
          <cell r="H11">
            <v>268967</v>
          </cell>
          <cell r="I11">
            <v>275487</v>
          </cell>
        </row>
      </sheetData>
      <sheetData sheetId="13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2"/>
      <sheetName val="enero"/>
      <sheetName val="febrero"/>
      <sheetName val="marzo"/>
      <sheetName val="abril"/>
      <sheetName val="mayo"/>
      <sheetName val="junio"/>
      <sheetName val="julio"/>
      <sheetName val="agosto"/>
      <sheetName val="septiembre"/>
      <sheetName val="octubre"/>
      <sheetName val="noviembre"/>
      <sheetName val="diciembre"/>
      <sheetName val="media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">
          <cell r="W7">
            <v>3918</v>
          </cell>
        </row>
        <row r="45">
          <cell r="W45">
            <v>37481</v>
          </cell>
        </row>
        <row r="56">
          <cell r="W56">
            <v>148208</v>
          </cell>
        </row>
        <row r="58">
          <cell r="Y58">
            <v>265456</v>
          </cell>
        </row>
      </sheetData>
      <sheetData sheetId="9">
        <row r="11">
          <cell r="W11">
            <v>23631</v>
          </cell>
        </row>
        <row r="45">
          <cell r="W45">
            <v>38730</v>
          </cell>
        </row>
      </sheetData>
      <sheetData sheetId="10">
        <row r="11">
          <cell r="W11">
            <v>23270</v>
          </cell>
        </row>
        <row r="45">
          <cell r="W45">
            <v>40367</v>
          </cell>
        </row>
      </sheetData>
      <sheetData sheetId="11">
        <row r="7">
          <cell r="W7">
            <v>3215</v>
          </cell>
        </row>
        <row r="45">
          <cell r="W45">
            <v>42200</v>
          </cell>
        </row>
        <row r="56">
          <cell r="W56">
            <v>44589</v>
          </cell>
        </row>
        <row r="58">
          <cell r="Y58">
            <v>235855</v>
          </cell>
        </row>
      </sheetData>
      <sheetData sheetId="12">
        <row r="8">
          <cell r="W8">
            <v>3181</v>
          </cell>
        </row>
        <row r="45">
          <cell r="W45">
            <v>41385</v>
          </cell>
        </row>
        <row r="56">
          <cell r="W56">
            <v>39486</v>
          </cell>
        </row>
        <row r="58">
          <cell r="Y58">
            <v>235407</v>
          </cell>
        </row>
      </sheetData>
      <sheetData sheetId="13">
        <row r="11">
          <cell r="W11">
            <v>5994.666666666667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 refreshError="1">
        <row r="8">
          <cell r="D8">
            <v>4714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353</v>
          </cell>
        </row>
        <row r="15">
          <cell r="G15">
            <v>4</v>
          </cell>
        </row>
        <row r="16">
          <cell r="G16">
            <v>3538</v>
          </cell>
        </row>
        <row r="17">
          <cell r="G17">
            <v>776</v>
          </cell>
        </row>
        <row r="18">
          <cell r="G18">
            <v>0</v>
          </cell>
        </row>
        <row r="19">
          <cell r="G19">
            <v>228</v>
          </cell>
        </row>
        <row r="20">
          <cell r="G20">
            <v>164</v>
          </cell>
        </row>
        <row r="21">
          <cell r="G21">
            <v>932</v>
          </cell>
        </row>
        <row r="22">
          <cell r="G22">
            <v>915</v>
          </cell>
        </row>
        <row r="23">
          <cell r="G23">
            <v>75</v>
          </cell>
        </row>
        <row r="24">
          <cell r="G24">
            <v>679</v>
          </cell>
        </row>
        <row r="25">
          <cell r="G25">
            <v>0</v>
          </cell>
        </row>
        <row r="26">
          <cell r="G26">
            <v>199</v>
          </cell>
        </row>
        <row r="27">
          <cell r="G27">
            <v>137</v>
          </cell>
        </row>
        <row r="28">
          <cell r="G28">
            <v>89</v>
          </cell>
        </row>
        <row r="29">
          <cell r="G29">
            <v>1118</v>
          </cell>
        </row>
        <row r="30">
          <cell r="G30">
            <v>154</v>
          </cell>
        </row>
        <row r="31">
          <cell r="G31">
            <v>2303</v>
          </cell>
        </row>
        <row r="32">
          <cell r="G32">
            <v>68</v>
          </cell>
        </row>
        <row r="33">
          <cell r="G33">
            <v>54</v>
          </cell>
        </row>
        <row r="34">
          <cell r="G34">
            <v>312</v>
          </cell>
        </row>
        <row r="35">
          <cell r="G35">
            <v>12</v>
          </cell>
        </row>
        <row r="36">
          <cell r="G36">
            <v>957</v>
          </cell>
        </row>
        <row r="37">
          <cell r="G37">
            <v>989</v>
          </cell>
        </row>
        <row r="38">
          <cell r="G38">
            <v>517</v>
          </cell>
        </row>
        <row r="39">
          <cell r="G39">
            <v>3246</v>
          </cell>
        </row>
        <row r="40">
          <cell r="G40">
            <v>862</v>
          </cell>
        </row>
        <row r="41">
          <cell r="G41">
            <v>1455</v>
          </cell>
        </row>
        <row r="42">
          <cell r="G42">
            <v>207</v>
          </cell>
        </row>
        <row r="43">
          <cell r="G43">
            <v>3200</v>
          </cell>
        </row>
        <row r="44">
          <cell r="G44">
            <v>0</v>
          </cell>
        </row>
        <row r="45">
          <cell r="G45">
            <v>24445</v>
          </cell>
        </row>
        <row r="46">
          <cell r="G46">
            <v>1248</v>
          </cell>
        </row>
        <row r="47">
          <cell r="G47">
            <v>18892</v>
          </cell>
        </row>
        <row r="48">
          <cell r="G48">
            <v>6219</v>
          </cell>
        </row>
        <row r="49">
          <cell r="G49">
            <v>14926</v>
          </cell>
        </row>
        <row r="50">
          <cell r="G50">
            <v>36220</v>
          </cell>
        </row>
        <row r="51">
          <cell r="G51">
            <v>7104</v>
          </cell>
        </row>
        <row r="52">
          <cell r="G52">
            <v>32</v>
          </cell>
        </row>
        <row r="53">
          <cell r="G53">
            <v>2725</v>
          </cell>
        </row>
        <row r="54">
          <cell r="G54">
            <v>5531</v>
          </cell>
        </row>
        <row r="55">
          <cell r="G55">
            <v>1468</v>
          </cell>
        </row>
        <row r="56">
          <cell r="G56">
            <v>23749</v>
          </cell>
        </row>
        <row r="57">
          <cell r="G57">
            <v>24870</v>
          </cell>
        </row>
        <row r="58">
          <cell r="G58">
            <v>602</v>
          </cell>
        </row>
        <row r="59">
          <cell r="G59">
            <v>547</v>
          </cell>
        </row>
        <row r="60">
          <cell r="G60">
            <v>618</v>
          </cell>
        </row>
        <row r="61">
          <cell r="G61">
            <v>1322</v>
          </cell>
        </row>
        <row r="62">
          <cell r="G62">
            <v>3492</v>
          </cell>
        </row>
        <row r="63">
          <cell r="G63">
            <v>751</v>
          </cell>
        </row>
        <row r="64">
          <cell r="G64">
            <v>3733</v>
          </cell>
        </row>
        <row r="65">
          <cell r="G65">
            <v>473</v>
          </cell>
        </row>
        <row r="66">
          <cell r="G66">
            <v>847</v>
          </cell>
        </row>
        <row r="67">
          <cell r="G67">
            <v>3590</v>
          </cell>
        </row>
        <row r="68">
          <cell r="G68">
            <v>6023</v>
          </cell>
        </row>
        <row r="69">
          <cell r="G69">
            <v>2054</v>
          </cell>
        </row>
        <row r="70">
          <cell r="G70">
            <v>2449</v>
          </cell>
        </row>
        <row r="71">
          <cell r="G71">
            <v>582</v>
          </cell>
        </row>
        <row r="72">
          <cell r="G72">
            <v>1221</v>
          </cell>
        </row>
        <row r="73">
          <cell r="G73">
            <v>1564</v>
          </cell>
        </row>
        <row r="74">
          <cell r="G74">
            <v>574</v>
          </cell>
        </row>
        <row r="75">
          <cell r="G75">
            <v>3306</v>
          </cell>
        </row>
        <row r="76">
          <cell r="G76">
            <v>658</v>
          </cell>
        </row>
        <row r="77">
          <cell r="G77">
            <v>4805</v>
          </cell>
        </row>
        <row r="78">
          <cell r="G78">
            <v>3348</v>
          </cell>
        </row>
        <row r="79">
          <cell r="G79">
            <v>12552</v>
          </cell>
        </row>
        <row r="80">
          <cell r="G80">
            <v>4987</v>
          </cell>
        </row>
        <row r="81">
          <cell r="G81">
            <v>22382</v>
          </cell>
        </row>
        <row r="82">
          <cell r="G82">
            <v>22712</v>
          </cell>
        </row>
        <row r="83">
          <cell r="G83">
            <v>30491</v>
          </cell>
        </row>
        <row r="84">
          <cell r="G84">
            <v>4022</v>
          </cell>
        </row>
        <row r="85">
          <cell r="G85">
            <v>5824</v>
          </cell>
        </row>
        <row r="86">
          <cell r="G86">
            <v>817</v>
          </cell>
        </row>
        <row r="87">
          <cell r="G87">
            <v>300</v>
          </cell>
        </row>
        <row r="88">
          <cell r="G88">
            <v>898</v>
          </cell>
        </row>
        <row r="89">
          <cell r="G89">
            <v>5886</v>
          </cell>
        </row>
        <row r="90">
          <cell r="G90">
            <v>3164</v>
          </cell>
        </row>
        <row r="91">
          <cell r="G91">
            <v>704</v>
          </cell>
        </row>
        <row r="92">
          <cell r="G92">
            <v>4023</v>
          </cell>
        </row>
        <row r="93">
          <cell r="G93">
            <v>916</v>
          </cell>
        </row>
        <row r="94">
          <cell r="G94">
            <v>0</v>
          </cell>
        </row>
        <row r="95">
          <cell r="G95">
            <v>26</v>
          </cell>
        </row>
        <row r="96">
          <cell r="D96">
            <v>462144</v>
          </cell>
          <cell r="G96">
            <v>354395</v>
          </cell>
          <cell r="S96">
            <v>94254</v>
          </cell>
          <cell r="V96">
            <v>1939</v>
          </cell>
        </row>
      </sheetData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 ss"/>
      <sheetName val="edad-sexo"/>
      <sheetName val="MUNICIPIO"/>
      <sheetName val="act"/>
      <sheetName val="PLANTILLA gral."/>
      <sheetName val="CONTRATO"/>
      <sheetName val="PAIS"/>
      <sheetName val="plan.muni"/>
      <sheetName val="c.p."/>
      <sheetName val="islas"/>
      <sheetName val="calculos"/>
      <sheetName val="I_ACT CONT."/>
      <sheetName val="I_ACT RÉG. GRAL"/>
      <sheetName val="Hoja1"/>
    </sheetNames>
    <sheetDataSet>
      <sheetData sheetId="0" refreshError="1">
        <row r="5">
          <cell r="S5">
            <v>539</v>
          </cell>
          <cell r="U5">
            <v>522</v>
          </cell>
        </row>
        <row r="6">
          <cell r="S6">
            <v>529</v>
          </cell>
          <cell r="U6">
            <v>472</v>
          </cell>
        </row>
        <row r="7">
          <cell r="S7">
            <v>86</v>
          </cell>
          <cell r="U7">
            <v>87</v>
          </cell>
        </row>
        <row r="96">
          <cell r="T96">
            <v>2619</v>
          </cell>
          <cell r="V96">
            <v>2485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5">
          <cell r="K5">
            <v>23631</v>
          </cell>
        </row>
        <row r="10">
          <cell r="K10">
            <v>133766</v>
          </cell>
          <cell r="L10">
            <v>82832</v>
          </cell>
        </row>
        <row r="11">
          <cell r="K11">
            <v>265484</v>
          </cell>
          <cell r="L11">
            <v>252002</v>
          </cell>
        </row>
      </sheetData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471480</v>
          </cell>
          <cell r="S96">
            <v>93664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 refreshError="1">
        <row r="8">
          <cell r="D8">
            <v>4824</v>
          </cell>
        </row>
        <row r="11">
          <cell r="G11">
            <v>0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357</v>
          </cell>
        </row>
        <row r="15">
          <cell r="G15">
            <v>5</v>
          </cell>
        </row>
        <row r="16">
          <cell r="G16">
            <v>3736</v>
          </cell>
        </row>
        <row r="17">
          <cell r="G17">
            <v>806</v>
          </cell>
        </row>
        <row r="18">
          <cell r="G18">
            <v>0</v>
          </cell>
        </row>
        <row r="19">
          <cell r="G19">
            <v>247</v>
          </cell>
        </row>
        <row r="20">
          <cell r="G20">
            <v>187</v>
          </cell>
        </row>
        <row r="21">
          <cell r="G21">
            <v>846</v>
          </cell>
        </row>
        <row r="22">
          <cell r="G22">
            <v>937</v>
          </cell>
        </row>
        <row r="23">
          <cell r="G23">
            <v>75</v>
          </cell>
        </row>
        <row r="24">
          <cell r="G24">
            <v>713</v>
          </cell>
        </row>
        <row r="25">
          <cell r="G25">
            <v>0</v>
          </cell>
        </row>
        <row r="26">
          <cell r="G26">
            <v>214</v>
          </cell>
        </row>
        <row r="27">
          <cell r="G27">
            <v>134</v>
          </cell>
        </row>
        <row r="28">
          <cell r="G28">
            <v>89</v>
          </cell>
        </row>
        <row r="29">
          <cell r="G29">
            <v>1139</v>
          </cell>
        </row>
        <row r="30">
          <cell r="G30">
            <v>156</v>
          </cell>
        </row>
        <row r="31">
          <cell r="G31">
            <v>2261</v>
          </cell>
        </row>
        <row r="32">
          <cell r="G32">
            <v>68</v>
          </cell>
        </row>
        <row r="33">
          <cell r="G33">
            <v>54</v>
          </cell>
        </row>
        <row r="34">
          <cell r="G34">
            <v>308</v>
          </cell>
        </row>
        <row r="35">
          <cell r="G35">
            <v>12</v>
          </cell>
        </row>
        <row r="36">
          <cell r="G36">
            <v>977</v>
          </cell>
        </row>
        <row r="37">
          <cell r="G37">
            <v>1023</v>
          </cell>
        </row>
        <row r="38">
          <cell r="G38">
            <v>536</v>
          </cell>
        </row>
        <row r="39">
          <cell r="G39">
            <v>3317</v>
          </cell>
        </row>
        <row r="40">
          <cell r="G40">
            <v>858</v>
          </cell>
        </row>
        <row r="41">
          <cell r="G41">
            <v>1469</v>
          </cell>
        </row>
        <row r="42">
          <cell r="G42">
            <v>204</v>
          </cell>
        </row>
        <row r="43">
          <cell r="G43">
            <v>3288</v>
          </cell>
        </row>
        <row r="44">
          <cell r="G44">
            <v>0</v>
          </cell>
        </row>
        <row r="45">
          <cell r="G45">
            <v>24394</v>
          </cell>
        </row>
        <row r="46">
          <cell r="G46">
            <v>1215</v>
          </cell>
        </row>
        <row r="47">
          <cell r="G47">
            <v>19177</v>
          </cell>
        </row>
        <row r="48">
          <cell r="G48">
            <v>6374</v>
          </cell>
        </row>
        <row r="49">
          <cell r="G49">
            <v>16174</v>
          </cell>
        </row>
        <row r="50">
          <cell r="G50">
            <v>38302</v>
          </cell>
        </row>
        <row r="51">
          <cell r="G51">
            <v>8245</v>
          </cell>
        </row>
        <row r="52">
          <cell r="G52">
            <v>42</v>
          </cell>
        </row>
        <row r="53">
          <cell r="G53">
            <v>3097</v>
          </cell>
        </row>
        <row r="54">
          <cell r="G54">
            <v>6657</v>
          </cell>
        </row>
        <row r="55">
          <cell r="G55">
            <v>1483</v>
          </cell>
        </row>
        <row r="56">
          <cell r="G56">
            <v>43632</v>
          </cell>
        </row>
        <row r="57">
          <cell r="G57">
            <v>34129</v>
          </cell>
        </row>
        <row r="58">
          <cell r="G58">
            <v>598</v>
          </cell>
        </row>
        <row r="59">
          <cell r="G59">
            <v>528</v>
          </cell>
        </row>
        <row r="60">
          <cell r="G60">
            <v>614</v>
          </cell>
        </row>
        <row r="61">
          <cell r="G61">
            <v>1320</v>
          </cell>
        </row>
        <row r="62">
          <cell r="G62">
            <v>3504</v>
          </cell>
        </row>
        <row r="63">
          <cell r="G63">
            <v>774</v>
          </cell>
        </row>
        <row r="64">
          <cell r="G64">
            <v>3752</v>
          </cell>
        </row>
        <row r="65">
          <cell r="G65">
            <v>472</v>
          </cell>
        </row>
        <row r="66">
          <cell r="G66">
            <v>851</v>
          </cell>
        </row>
        <row r="67">
          <cell r="G67">
            <v>3700</v>
          </cell>
        </row>
        <row r="68">
          <cell r="G68">
            <v>6096</v>
          </cell>
        </row>
        <row r="69">
          <cell r="G69">
            <v>2164</v>
          </cell>
        </row>
        <row r="70">
          <cell r="G70">
            <v>2498</v>
          </cell>
        </row>
        <row r="71">
          <cell r="G71">
            <v>582</v>
          </cell>
        </row>
        <row r="72">
          <cell r="G72">
            <v>1291</v>
          </cell>
        </row>
        <row r="73">
          <cell r="G73">
            <v>1668</v>
          </cell>
        </row>
        <row r="74">
          <cell r="G74">
            <v>590</v>
          </cell>
        </row>
        <row r="75">
          <cell r="G75">
            <v>4114</v>
          </cell>
        </row>
        <row r="76">
          <cell r="G76">
            <v>724</v>
          </cell>
        </row>
        <row r="77">
          <cell r="G77">
            <v>5335</v>
          </cell>
        </row>
        <row r="78">
          <cell r="G78">
            <v>3445</v>
          </cell>
        </row>
        <row r="79">
          <cell r="G79">
            <v>12953</v>
          </cell>
        </row>
        <row r="80">
          <cell r="G80">
            <v>5155</v>
          </cell>
        </row>
        <row r="81">
          <cell r="G81">
            <v>22816</v>
          </cell>
        </row>
        <row r="82">
          <cell r="G82">
            <v>22767</v>
          </cell>
        </row>
        <row r="83">
          <cell r="G83">
            <v>30708</v>
          </cell>
        </row>
        <row r="84">
          <cell r="G84">
            <v>4024</v>
          </cell>
        </row>
        <row r="85">
          <cell r="G85">
            <v>5914</v>
          </cell>
        </row>
        <row r="86">
          <cell r="G86">
            <v>895</v>
          </cell>
        </row>
        <row r="87">
          <cell r="G87">
            <v>320</v>
          </cell>
        </row>
        <row r="88">
          <cell r="G88">
            <v>924</v>
          </cell>
        </row>
        <row r="89">
          <cell r="G89">
            <v>6212</v>
          </cell>
        </row>
        <row r="90">
          <cell r="G90">
            <v>3155</v>
          </cell>
        </row>
        <row r="91">
          <cell r="G91">
            <v>716</v>
          </cell>
        </row>
        <row r="92">
          <cell r="G92">
            <v>4607</v>
          </cell>
        </row>
        <row r="93">
          <cell r="G93">
            <v>923</v>
          </cell>
        </row>
        <row r="94">
          <cell r="G94">
            <v>0</v>
          </cell>
        </row>
        <row r="95">
          <cell r="G95">
            <v>26</v>
          </cell>
        </row>
        <row r="96">
          <cell r="D96">
            <v>504415</v>
          </cell>
          <cell r="G96">
            <v>394860</v>
          </cell>
          <cell r="S96">
            <v>95815</v>
          </cell>
          <cell r="V96">
            <v>2140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filiados_BALEARES_Actividades_"/>
    </sheetNames>
    <sheetDataSet>
      <sheetData sheetId="0">
        <row r="96">
          <cell r="D96">
            <v>533642</v>
          </cell>
          <cell r="S96">
            <v>96792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50"/>
  <sheetViews>
    <sheetView showGridLines="0" zoomScaleNormal="100" workbookViewId="0">
      <selection activeCell="N20" sqref="N20"/>
    </sheetView>
  </sheetViews>
  <sheetFormatPr baseColWidth="10" defaultColWidth="11.5703125" defaultRowHeight="16.5" x14ac:dyDescent="0.3"/>
  <cols>
    <col min="1" max="1" width="4.140625" style="20" customWidth="1"/>
    <col min="2" max="2" width="4.5703125" style="22" bestFit="1" customWidth="1"/>
    <col min="3" max="16384" width="11.5703125" style="20"/>
  </cols>
  <sheetData>
    <row r="1" spans="2:11" x14ac:dyDescent="0.3">
      <c r="C1" s="101" t="s">
        <v>0</v>
      </c>
      <c r="D1" s="101"/>
      <c r="E1" s="101"/>
      <c r="F1" s="101"/>
      <c r="G1" s="101"/>
      <c r="H1" s="101"/>
      <c r="I1" s="101"/>
      <c r="J1" s="101"/>
      <c r="K1" s="101"/>
    </row>
    <row r="2" spans="2:11" x14ac:dyDescent="0.3">
      <c r="C2" s="102" t="s">
        <v>172</v>
      </c>
      <c r="D2" s="102"/>
    </row>
    <row r="3" spans="2:11" s="24" customFormat="1" x14ac:dyDescent="0.3">
      <c r="B3" s="23" t="s">
        <v>1</v>
      </c>
      <c r="C3" s="20" t="s">
        <v>109</v>
      </c>
    </row>
    <row r="4" spans="2:11" x14ac:dyDescent="0.3">
      <c r="B4" s="22" t="s">
        <v>2</v>
      </c>
      <c r="C4" s="20" t="s">
        <v>111</v>
      </c>
    </row>
    <row r="5" spans="2:11" hidden="1" x14ac:dyDescent="0.3">
      <c r="B5" s="22" t="s">
        <v>3</v>
      </c>
      <c r="C5" s="20" t="s">
        <v>112</v>
      </c>
    </row>
    <row r="6" spans="2:11" hidden="1" x14ac:dyDescent="0.3">
      <c r="B6" s="22" t="s">
        <v>4</v>
      </c>
      <c r="C6" s="20" t="s">
        <v>113</v>
      </c>
    </row>
    <row r="7" spans="2:11" x14ac:dyDescent="0.3">
      <c r="B7" s="22" t="s">
        <v>5</v>
      </c>
      <c r="C7" s="20" t="s">
        <v>114</v>
      </c>
    </row>
    <row r="8" spans="2:11" x14ac:dyDescent="0.3">
      <c r="B8" s="22" t="s">
        <v>6</v>
      </c>
      <c r="C8" s="20" t="s">
        <v>115</v>
      </c>
    </row>
    <row r="9" spans="2:11" x14ac:dyDescent="0.3">
      <c r="B9" s="22" t="s">
        <v>7</v>
      </c>
      <c r="C9" s="20" t="s">
        <v>116</v>
      </c>
    </row>
    <row r="10" spans="2:11" x14ac:dyDescent="0.3">
      <c r="B10" s="22" t="s">
        <v>8</v>
      </c>
      <c r="C10" s="20" t="s">
        <v>117</v>
      </c>
    </row>
    <row r="11" spans="2:11" x14ac:dyDescent="0.3">
      <c r="B11" s="22" t="s">
        <v>9</v>
      </c>
      <c r="C11" s="20" t="s">
        <v>118</v>
      </c>
    </row>
    <row r="12" spans="2:11" x14ac:dyDescent="0.3">
      <c r="B12" s="22" t="s">
        <v>10</v>
      </c>
      <c r="C12" s="20" t="s">
        <v>119</v>
      </c>
    </row>
    <row r="13" spans="2:11" x14ac:dyDescent="0.3">
      <c r="B13" s="22" t="s">
        <v>11</v>
      </c>
      <c r="C13" s="20" t="s">
        <v>120</v>
      </c>
    </row>
    <row r="14" spans="2:11" x14ac:dyDescent="0.3">
      <c r="B14" s="22" t="s">
        <v>12</v>
      </c>
      <c r="C14" s="20" t="s">
        <v>121</v>
      </c>
    </row>
    <row r="15" spans="2:11" x14ac:dyDescent="0.3">
      <c r="B15" s="22" t="s">
        <v>13</v>
      </c>
      <c r="C15" s="20" t="s">
        <v>122</v>
      </c>
    </row>
    <row r="16" spans="2:11" x14ac:dyDescent="0.3">
      <c r="B16" s="22" t="s">
        <v>14</v>
      </c>
      <c r="C16" s="20" t="s">
        <v>123</v>
      </c>
    </row>
    <row r="17" spans="2:3" x14ac:dyDescent="0.3">
      <c r="B17" s="22" t="s">
        <v>15</v>
      </c>
      <c r="C17" s="20" t="s">
        <v>124</v>
      </c>
    </row>
    <row r="18" spans="2:3" x14ac:dyDescent="0.3">
      <c r="B18" s="22" t="s">
        <v>16</v>
      </c>
      <c r="C18" s="20" t="s">
        <v>125</v>
      </c>
    </row>
    <row r="19" spans="2:3" x14ac:dyDescent="0.3">
      <c r="B19" s="22" t="s">
        <v>17</v>
      </c>
      <c r="C19" s="20" t="s">
        <v>126</v>
      </c>
    </row>
    <row r="20" spans="2:3" x14ac:dyDescent="0.3">
      <c r="B20" s="22" t="s">
        <v>18</v>
      </c>
      <c r="C20" s="20" t="s">
        <v>127</v>
      </c>
    </row>
    <row r="21" spans="2:3" x14ac:dyDescent="0.3">
      <c r="B21" s="22" t="s">
        <v>19</v>
      </c>
      <c r="C21" s="20" t="s">
        <v>128</v>
      </c>
    </row>
    <row r="22" spans="2:3" x14ac:dyDescent="0.3">
      <c r="B22" s="22" t="s">
        <v>20</v>
      </c>
      <c r="C22" s="20" t="s">
        <v>129</v>
      </c>
    </row>
    <row r="23" spans="2:3" x14ac:dyDescent="0.3">
      <c r="B23" s="22" t="s">
        <v>21</v>
      </c>
      <c r="C23" s="20" t="s">
        <v>130</v>
      </c>
    </row>
    <row r="24" spans="2:3" x14ac:dyDescent="0.3">
      <c r="B24" s="22" t="s">
        <v>22</v>
      </c>
      <c r="C24" s="20" t="s">
        <v>131</v>
      </c>
    </row>
    <row r="25" spans="2:3" x14ac:dyDescent="0.3">
      <c r="B25" s="22" t="s">
        <v>23</v>
      </c>
      <c r="C25" s="20" t="s">
        <v>132</v>
      </c>
    </row>
    <row r="26" spans="2:3" x14ac:dyDescent="0.3">
      <c r="B26" s="22" t="s">
        <v>24</v>
      </c>
      <c r="C26" s="20" t="s">
        <v>133</v>
      </c>
    </row>
    <row r="27" spans="2:3" x14ac:dyDescent="0.3">
      <c r="B27" s="22" t="s">
        <v>25</v>
      </c>
      <c r="C27" s="20" t="s">
        <v>134</v>
      </c>
    </row>
    <row r="28" spans="2:3" x14ac:dyDescent="0.3">
      <c r="B28" s="22" t="s">
        <v>26</v>
      </c>
      <c r="C28" s="20" t="s">
        <v>135</v>
      </c>
    </row>
    <row r="29" spans="2:3" x14ac:dyDescent="0.3">
      <c r="B29" s="22" t="s">
        <v>27</v>
      </c>
      <c r="C29" s="20" t="s">
        <v>136</v>
      </c>
    </row>
    <row r="30" spans="2:3" x14ac:dyDescent="0.3">
      <c r="B30" s="22" t="s">
        <v>28</v>
      </c>
      <c r="C30" s="20" t="s">
        <v>137</v>
      </c>
    </row>
    <row r="31" spans="2:3" x14ac:dyDescent="0.3">
      <c r="B31" s="22" t="s">
        <v>29</v>
      </c>
      <c r="C31" s="20" t="s">
        <v>138</v>
      </c>
    </row>
    <row r="32" spans="2:3" x14ac:dyDescent="0.3">
      <c r="B32" s="22" t="s">
        <v>30</v>
      </c>
      <c r="C32" s="20" t="s">
        <v>139</v>
      </c>
    </row>
    <row r="33" spans="2:4" x14ac:dyDescent="0.3">
      <c r="B33" s="22" t="s">
        <v>31</v>
      </c>
      <c r="C33" s="20" t="s">
        <v>140</v>
      </c>
    </row>
    <row r="34" spans="2:4" x14ac:dyDescent="0.3">
      <c r="B34" s="22" t="s">
        <v>32</v>
      </c>
      <c r="C34" s="20" t="s">
        <v>141</v>
      </c>
    </row>
    <row r="35" spans="2:4" x14ac:dyDescent="0.3">
      <c r="B35" s="22" t="s">
        <v>74</v>
      </c>
      <c r="C35" s="20" t="s">
        <v>142</v>
      </c>
    </row>
    <row r="36" spans="2:4" x14ac:dyDescent="0.3">
      <c r="B36" s="22" t="s">
        <v>75</v>
      </c>
      <c r="C36" s="20" t="s">
        <v>143</v>
      </c>
    </row>
    <row r="39" spans="2:4" ht="17.25" x14ac:dyDescent="0.35">
      <c r="B39" s="95"/>
      <c r="C39" s="96" t="s">
        <v>108</v>
      </c>
      <c r="D39" s="94"/>
    </row>
    <row r="50" spans="16:16" x14ac:dyDescent="0.3">
      <c r="P50" s="25"/>
    </row>
  </sheetData>
  <mergeCells count="2">
    <mergeCell ref="C1:K1"/>
    <mergeCell ref="C2:D2"/>
  </mergeCells>
  <pageMargins left="0" right="0" top="0" bottom="0.59055118110236227" header="0" footer="0"/>
  <pageSetup paperSize="9" scale="9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C1:S24"/>
  <sheetViews>
    <sheetView showGridLines="0" showZeros="0" topLeftCell="A13" zoomScaleNormal="100" workbookViewId="0">
      <selection activeCell="U43" sqref="U43"/>
    </sheetView>
  </sheetViews>
  <sheetFormatPr baseColWidth="10" defaultColWidth="11.42578125" defaultRowHeight="15" x14ac:dyDescent="0.3"/>
  <cols>
    <col min="1" max="1" width="1" style="19" customWidth="1"/>
    <col min="2" max="2" width="4.28515625" style="19" customWidth="1"/>
    <col min="3" max="3" width="12.28515625" style="19" customWidth="1"/>
    <col min="4" max="6" width="10.7109375" style="19" hidden="1" customWidth="1"/>
    <col min="7" max="12" width="10.7109375" style="19" customWidth="1"/>
    <col min="13" max="16384" width="11.42578125" style="19"/>
  </cols>
  <sheetData>
    <row r="1" spans="3:19" s="15" customFormat="1" x14ac:dyDescent="0.25"/>
    <row r="2" spans="3:19" s="15" customFormat="1" x14ac:dyDescent="0.25">
      <c r="E2" s="84"/>
      <c r="F2" s="84"/>
      <c r="G2" s="103" t="s">
        <v>149</v>
      </c>
      <c r="H2" s="103"/>
      <c r="I2" s="103"/>
      <c r="J2" s="103"/>
      <c r="K2" s="103"/>
    </row>
    <row r="3" spans="3:19" s="15" customFormat="1" x14ac:dyDescent="0.25">
      <c r="C3" s="16"/>
      <c r="E3" s="84"/>
      <c r="F3" s="84"/>
      <c r="G3" s="103" t="s">
        <v>172</v>
      </c>
      <c r="H3" s="103"/>
      <c r="I3" s="103"/>
      <c r="J3" s="103"/>
      <c r="K3" s="103"/>
    </row>
    <row r="4" spans="3:19" ht="15.75" thickBot="1" x14ac:dyDescent="0.35"/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103</v>
      </c>
      <c r="S5" s="32" t="s">
        <v>144</v>
      </c>
    </row>
    <row r="6" spans="3:19" s="15" customFormat="1" ht="16.5" thickTop="1" thickBot="1" x14ac:dyDescent="0.3">
      <c r="C6" s="31" t="s">
        <v>33</v>
      </c>
      <c r="D6" s="39">
        <v>1032</v>
      </c>
      <c r="E6" s="39">
        <v>809</v>
      </c>
      <c r="F6" s="39">
        <v>778</v>
      </c>
      <c r="G6" s="39">
        <v>656</v>
      </c>
      <c r="H6" s="39">
        <v>676</v>
      </c>
      <c r="I6" s="39">
        <v>626</v>
      </c>
      <c r="J6" s="39">
        <v>670</v>
      </c>
      <c r="K6" s="39">
        <v>774</v>
      </c>
      <c r="L6" s="39">
        <v>882</v>
      </c>
      <c r="M6" s="62">
        <v>958</v>
      </c>
      <c r="N6" s="66">
        <v>1080</v>
      </c>
      <c r="O6" s="39">
        <v>942</v>
      </c>
      <c r="P6" s="39">
        <v>736</v>
      </c>
      <c r="Q6" s="39">
        <v>1707</v>
      </c>
      <c r="R6" s="39">
        <v>1027</v>
      </c>
      <c r="S6" s="39">
        <v>1021</v>
      </c>
    </row>
    <row r="7" spans="3:19" s="15" customFormat="1" ht="16.5" thickTop="1" thickBot="1" x14ac:dyDescent="0.3">
      <c r="C7" s="31" t="s">
        <v>34</v>
      </c>
      <c r="D7" s="40">
        <v>1033</v>
      </c>
      <c r="E7" s="40">
        <v>973</v>
      </c>
      <c r="F7" s="40">
        <v>888</v>
      </c>
      <c r="G7" s="40">
        <v>664</v>
      </c>
      <c r="H7" s="40">
        <v>639</v>
      </c>
      <c r="I7" s="40">
        <v>716</v>
      </c>
      <c r="J7" s="40">
        <v>797</v>
      </c>
      <c r="K7" s="40">
        <v>924</v>
      </c>
      <c r="L7" s="40">
        <v>997</v>
      </c>
      <c r="M7" s="63">
        <v>1024</v>
      </c>
      <c r="N7" s="67">
        <v>1048</v>
      </c>
      <c r="O7" s="40">
        <v>1138</v>
      </c>
      <c r="P7" s="39">
        <v>886</v>
      </c>
      <c r="Q7" s="39">
        <v>1276</v>
      </c>
      <c r="R7" s="39">
        <v>1143</v>
      </c>
      <c r="S7" s="39">
        <v>1124</v>
      </c>
    </row>
    <row r="8" spans="3:19" s="15" customFormat="1" ht="16.5" thickTop="1" thickBot="1" x14ac:dyDescent="0.3">
      <c r="C8" s="31" t="s">
        <v>35</v>
      </c>
      <c r="D8" s="40">
        <v>1349</v>
      </c>
      <c r="E8" s="40">
        <v>1058</v>
      </c>
      <c r="F8" s="40">
        <v>1025</v>
      </c>
      <c r="G8" s="40">
        <v>761</v>
      </c>
      <c r="H8" s="40">
        <v>674</v>
      </c>
      <c r="I8" s="40">
        <v>892</v>
      </c>
      <c r="J8" s="40">
        <v>999</v>
      </c>
      <c r="K8" s="40">
        <v>945</v>
      </c>
      <c r="L8" s="40">
        <v>1257</v>
      </c>
      <c r="M8" s="63">
        <v>1034</v>
      </c>
      <c r="N8" s="67">
        <v>1177</v>
      </c>
      <c r="O8" s="40">
        <v>836</v>
      </c>
      <c r="P8" s="39">
        <v>928</v>
      </c>
      <c r="Q8" s="39">
        <v>1552</v>
      </c>
      <c r="R8" s="39">
        <v>1368</v>
      </c>
      <c r="S8" s="39">
        <v>1124</v>
      </c>
    </row>
    <row r="9" spans="3:19" s="15" customFormat="1" ht="16.5" thickTop="1" thickBot="1" x14ac:dyDescent="0.3">
      <c r="C9" s="31" t="s">
        <v>36</v>
      </c>
      <c r="D9" s="40">
        <v>1028</v>
      </c>
      <c r="E9" s="40">
        <v>969</v>
      </c>
      <c r="F9" s="40">
        <v>904</v>
      </c>
      <c r="G9" s="40">
        <v>668</v>
      </c>
      <c r="H9" s="40">
        <v>850</v>
      </c>
      <c r="I9" s="40">
        <v>854</v>
      </c>
      <c r="J9" s="40">
        <v>999</v>
      </c>
      <c r="K9" s="40">
        <v>1153</v>
      </c>
      <c r="L9" s="40">
        <v>1116</v>
      </c>
      <c r="M9" s="63">
        <v>1243</v>
      </c>
      <c r="N9" s="67">
        <v>1275</v>
      </c>
      <c r="O9" s="40">
        <v>365</v>
      </c>
      <c r="P9" s="39">
        <v>939</v>
      </c>
      <c r="Q9" s="39">
        <v>1476</v>
      </c>
      <c r="R9" s="39">
        <v>1315</v>
      </c>
      <c r="S9" s="39">
        <v>1381</v>
      </c>
    </row>
    <row r="10" spans="3:19" s="15" customFormat="1" ht="16.5" thickTop="1" thickBot="1" x14ac:dyDescent="0.3">
      <c r="C10" s="31" t="s">
        <v>37</v>
      </c>
      <c r="D10" s="40">
        <v>1294</v>
      </c>
      <c r="E10" s="40">
        <v>1229</v>
      </c>
      <c r="F10" s="40">
        <v>1205</v>
      </c>
      <c r="G10" s="40">
        <v>850</v>
      </c>
      <c r="H10" s="40">
        <v>1006</v>
      </c>
      <c r="I10" s="40">
        <v>1078</v>
      </c>
      <c r="J10" s="40">
        <v>1126</v>
      </c>
      <c r="K10" s="40">
        <v>1387</v>
      </c>
      <c r="L10" s="40">
        <v>1626</v>
      </c>
      <c r="M10" s="63">
        <v>1597</v>
      </c>
      <c r="N10" s="67">
        <v>1597</v>
      </c>
      <c r="O10" s="40">
        <v>710</v>
      </c>
      <c r="P10" s="39">
        <v>1087</v>
      </c>
      <c r="Q10" s="39">
        <v>1882</v>
      </c>
      <c r="R10" s="39">
        <v>1791</v>
      </c>
      <c r="S10" s="39">
        <v>1719</v>
      </c>
    </row>
    <row r="11" spans="3:19" s="15" customFormat="1" ht="16.5" thickTop="1" thickBot="1" x14ac:dyDescent="0.3">
      <c r="C11" s="31" t="s">
        <v>38</v>
      </c>
      <c r="D11" s="40">
        <v>1475</v>
      </c>
      <c r="E11" s="40">
        <v>1249</v>
      </c>
      <c r="F11" s="40">
        <v>1204</v>
      </c>
      <c r="G11" s="40">
        <v>994</v>
      </c>
      <c r="H11" s="40">
        <v>990</v>
      </c>
      <c r="I11" s="40">
        <v>1191</v>
      </c>
      <c r="J11" s="40">
        <v>1275</v>
      </c>
      <c r="K11" s="40">
        <v>1466</v>
      </c>
      <c r="L11" s="40">
        <v>1666</v>
      </c>
      <c r="M11" s="63">
        <v>1759</v>
      </c>
      <c r="N11" s="67">
        <v>1667</v>
      </c>
      <c r="O11" s="40">
        <v>940</v>
      </c>
      <c r="P11" s="39">
        <v>1198</v>
      </c>
      <c r="Q11" s="39">
        <v>2260</v>
      </c>
      <c r="R11" s="39">
        <v>1909</v>
      </c>
      <c r="S11" s="39">
        <v>1738</v>
      </c>
    </row>
    <row r="12" spans="3:19" s="15" customFormat="1" ht="16.5" thickTop="1" thickBot="1" x14ac:dyDescent="0.3">
      <c r="C12" s="31" t="s">
        <v>39</v>
      </c>
      <c r="D12" s="40">
        <v>1595</v>
      </c>
      <c r="E12" s="40">
        <v>1421</v>
      </c>
      <c r="F12" s="40">
        <v>1265</v>
      </c>
      <c r="G12" s="40">
        <v>1051</v>
      </c>
      <c r="H12" s="40">
        <v>1153</v>
      </c>
      <c r="I12" s="40">
        <v>1268</v>
      </c>
      <c r="J12" s="40">
        <v>1550</v>
      </c>
      <c r="K12" s="40">
        <v>1657</v>
      </c>
      <c r="L12" s="40">
        <v>1788</v>
      </c>
      <c r="M12" s="63">
        <v>1954</v>
      </c>
      <c r="N12" s="67">
        <v>2026</v>
      </c>
      <c r="O12" s="40">
        <v>1209</v>
      </c>
      <c r="P12" s="39">
        <v>1556</v>
      </c>
      <c r="Q12" s="39">
        <v>2152</v>
      </c>
      <c r="R12" s="39">
        <v>2150</v>
      </c>
      <c r="S12" s="39">
        <v>2068</v>
      </c>
    </row>
    <row r="13" spans="3:19" s="15" customFormat="1" ht="16.5" thickTop="1" thickBot="1" x14ac:dyDescent="0.3">
      <c r="C13" s="31" t="s">
        <v>40</v>
      </c>
      <c r="D13" s="40">
        <v>1345</v>
      </c>
      <c r="E13" s="40">
        <v>1403</v>
      </c>
      <c r="F13" s="40">
        <v>1239</v>
      </c>
      <c r="G13" s="40">
        <v>1130</v>
      </c>
      <c r="H13" s="40">
        <v>1097</v>
      </c>
      <c r="I13" s="40">
        <v>1149</v>
      </c>
      <c r="J13" s="40">
        <v>1400</v>
      </c>
      <c r="K13" s="40">
        <v>1637</v>
      </c>
      <c r="L13" s="40">
        <v>1654</v>
      </c>
      <c r="M13" s="63">
        <v>1656</v>
      </c>
      <c r="N13" s="67">
        <v>1872</v>
      </c>
      <c r="O13" s="40">
        <v>1133</v>
      </c>
      <c r="P13" s="39">
        <v>1565</v>
      </c>
      <c r="Q13" s="39">
        <v>1935</v>
      </c>
      <c r="R13" s="39">
        <v>1938</v>
      </c>
      <c r="S13" s="39">
        <v>1911</v>
      </c>
    </row>
    <row r="14" spans="3:19" s="15" customFormat="1" ht="16.5" thickTop="1" thickBot="1" x14ac:dyDescent="0.3">
      <c r="C14" s="31" t="s">
        <v>41</v>
      </c>
      <c r="D14" s="40">
        <v>1270</v>
      </c>
      <c r="E14" s="40">
        <v>1239</v>
      </c>
      <c r="F14" s="40">
        <v>1224</v>
      </c>
      <c r="G14" s="40">
        <v>943</v>
      </c>
      <c r="H14" s="40">
        <v>974</v>
      </c>
      <c r="I14" s="40">
        <v>1191</v>
      </c>
      <c r="J14" s="40">
        <v>1306</v>
      </c>
      <c r="K14" s="40">
        <v>1498</v>
      </c>
      <c r="L14" s="40">
        <v>1527</v>
      </c>
      <c r="M14" s="63">
        <v>1601</v>
      </c>
      <c r="N14" s="67">
        <v>1729</v>
      </c>
      <c r="O14" s="40">
        <v>923</v>
      </c>
      <c r="P14" s="39">
        <v>1532</v>
      </c>
      <c r="Q14" s="39">
        <v>1719</v>
      </c>
      <c r="R14" s="39">
        <v>1794</v>
      </c>
      <c r="S14" s="39">
        <v>1724</v>
      </c>
    </row>
    <row r="15" spans="3:19" s="15" customFormat="1" ht="16.5" thickTop="1" thickBot="1" x14ac:dyDescent="0.3">
      <c r="C15" s="31" t="s">
        <v>42</v>
      </c>
      <c r="D15" s="40">
        <v>1137</v>
      </c>
      <c r="E15" s="40">
        <v>1013</v>
      </c>
      <c r="F15" s="40">
        <v>883</v>
      </c>
      <c r="G15" s="40">
        <v>920</v>
      </c>
      <c r="H15" s="40">
        <v>962</v>
      </c>
      <c r="I15" s="40">
        <v>1001</v>
      </c>
      <c r="J15" s="40">
        <v>1082</v>
      </c>
      <c r="K15" s="40">
        <v>1196</v>
      </c>
      <c r="L15" s="40">
        <v>1347</v>
      </c>
      <c r="M15" s="63">
        <v>1390</v>
      </c>
      <c r="N15" s="67">
        <v>1629</v>
      </c>
      <c r="O15" s="40">
        <v>898</v>
      </c>
      <c r="P15" s="39">
        <v>1152</v>
      </c>
      <c r="Q15" s="39">
        <v>1515</v>
      </c>
      <c r="R15" s="39">
        <v>1577</v>
      </c>
      <c r="S15" s="39">
        <v>1599</v>
      </c>
    </row>
    <row r="16" spans="3:19" s="15" customFormat="1" ht="16.5" thickTop="1" thickBot="1" x14ac:dyDescent="0.3">
      <c r="C16" s="31" t="s">
        <v>43</v>
      </c>
      <c r="D16" s="40">
        <v>955</v>
      </c>
      <c r="E16" s="40">
        <v>892</v>
      </c>
      <c r="F16" s="40">
        <v>759</v>
      </c>
      <c r="G16" s="40">
        <v>675</v>
      </c>
      <c r="H16" s="40">
        <v>612</v>
      </c>
      <c r="I16" s="40">
        <v>754</v>
      </c>
      <c r="J16" s="40">
        <v>803</v>
      </c>
      <c r="K16" s="40">
        <v>974</v>
      </c>
      <c r="L16" s="40">
        <v>1007</v>
      </c>
      <c r="M16" s="63">
        <v>1030</v>
      </c>
      <c r="N16" s="67">
        <v>1025</v>
      </c>
      <c r="O16" s="40">
        <v>805</v>
      </c>
      <c r="P16" s="39">
        <v>1090</v>
      </c>
      <c r="Q16" s="39">
        <v>1101</v>
      </c>
      <c r="R16" s="39">
        <v>1129</v>
      </c>
      <c r="S16" s="39">
        <v>1084</v>
      </c>
    </row>
    <row r="17" spans="3:19" s="15" customFormat="1" ht="16.5" thickTop="1" thickBot="1" x14ac:dyDescent="0.3">
      <c r="C17" s="31" t="s">
        <v>44</v>
      </c>
      <c r="D17" s="40">
        <v>754</v>
      </c>
      <c r="E17" s="40">
        <v>628</v>
      </c>
      <c r="F17" s="40">
        <v>533</v>
      </c>
      <c r="G17" s="40">
        <v>453</v>
      </c>
      <c r="H17" s="40">
        <v>513</v>
      </c>
      <c r="I17" s="40">
        <v>618</v>
      </c>
      <c r="J17" s="40">
        <v>627</v>
      </c>
      <c r="K17" s="40">
        <v>698</v>
      </c>
      <c r="L17" s="40">
        <v>708</v>
      </c>
      <c r="M17" s="63">
        <v>779</v>
      </c>
      <c r="N17" s="67">
        <v>844</v>
      </c>
      <c r="O17" s="40">
        <v>644</v>
      </c>
      <c r="P17" s="39">
        <v>1379</v>
      </c>
      <c r="Q17" s="39">
        <v>839</v>
      </c>
      <c r="R17" s="39">
        <v>741</v>
      </c>
      <c r="S17" s="39">
        <v>753</v>
      </c>
    </row>
    <row r="18" spans="3:19" s="15" customFormat="1" ht="16.5" thickTop="1" thickBot="1" x14ac:dyDescent="0.3">
      <c r="C18" s="31" t="s">
        <v>45</v>
      </c>
      <c r="D18" s="41">
        <v>14267</v>
      </c>
      <c r="E18" s="41">
        <v>12883</v>
      </c>
      <c r="F18" s="41">
        <v>11907</v>
      </c>
      <c r="G18" s="41">
        <v>9765</v>
      </c>
      <c r="H18" s="41">
        <v>10146</v>
      </c>
      <c r="I18" s="41">
        <v>11338</v>
      </c>
      <c r="J18" s="41">
        <v>12634</v>
      </c>
      <c r="K18" s="41">
        <v>14309</v>
      </c>
      <c r="L18" s="41">
        <v>15575</v>
      </c>
      <c r="M18" s="64">
        <v>16025</v>
      </c>
      <c r="N18" s="68">
        <v>16969</v>
      </c>
      <c r="O18" s="41">
        <v>10543</v>
      </c>
      <c r="P18" s="41">
        <v>14048</v>
      </c>
      <c r="Q18" s="41">
        <v>19414</v>
      </c>
      <c r="R18" s="41">
        <v>17882</v>
      </c>
      <c r="S18" s="41">
        <v>17246</v>
      </c>
    </row>
    <row r="19" spans="3:19" s="15" customFormat="1" ht="16.5" thickTop="1" thickBot="1" x14ac:dyDescent="0.3">
      <c r="C19" s="44" t="s">
        <v>46</v>
      </c>
      <c r="D19" s="42"/>
      <c r="E19" s="42"/>
      <c r="F19" s="42"/>
      <c r="G19" s="42">
        <v>9765</v>
      </c>
      <c r="H19" s="42">
        <v>10146</v>
      </c>
      <c r="I19" s="42">
        <v>11338</v>
      </c>
      <c r="J19" s="42">
        <v>12634</v>
      </c>
      <c r="K19" s="42">
        <v>14309</v>
      </c>
      <c r="L19" s="42">
        <v>15575</v>
      </c>
      <c r="M19" s="42">
        <v>16025</v>
      </c>
      <c r="N19" s="42">
        <v>16969</v>
      </c>
      <c r="O19" s="42">
        <v>10543</v>
      </c>
      <c r="P19" s="42">
        <v>14048</v>
      </c>
      <c r="Q19" s="42">
        <v>19414</v>
      </c>
      <c r="R19" s="42">
        <v>17882</v>
      </c>
      <c r="S19" s="42">
        <v>17246</v>
      </c>
    </row>
    <row r="20" spans="3:19" s="15" customFormat="1" x14ac:dyDescent="0.25">
      <c r="C20" s="47" t="s">
        <v>81</v>
      </c>
      <c r="S20" s="1"/>
    </row>
    <row r="21" spans="3:19" s="1" customFormat="1" x14ac:dyDescent="0.25">
      <c r="C21" s="69" t="s">
        <v>173</v>
      </c>
    </row>
    <row r="22" spans="3:19" s="1" customFormat="1" x14ac:dyDescent="0.25">
      <c r="C22" s="45" t="s">
        <v>91</v>
      </c>
    </row>
    <row r="23" spans="3:19" customFormat="1" x14ac:dyDescent="0.25">
      <c r="C23" s="47" t="s">
        <v>68</v>
      </c>
    </row>
    <row r="24" spans="3:19" customFormat="1" x14ac:dyDescent="0.25">
      <c r="C24" s="76" t="s">
        <v>174</v>
      </c>
    </row>
  </sheetData>
  <mergeCells count="2">
    <mergeCell ref="G2:K2"/>
    <mergeCell ref="G3:K3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X27"/>
  <sheetViews>
    <sheetView showGridLines="0" showZeros="0" zoomScaleNormal="100" workbookViewId="0">
      <selection activeCell="W5" sqref="W5:X19"/>
    </sheetView>
  </sheetViews>
  <sheetFormatPr baseColWidth="10" defaultColWidth="11.42578125" defaultRowHeight="15" x14ac:dyDescent="0.3"/>
  <cols>
    <col min="1" max="1" width="3.140625" style="19" customWidth="1"/>
    <col min="2" max="2" width="13.5703125" style="19" customWidth="1"/>
    <col min="3" max="5" width="9.7109375" style="19" hidden="1" customWidth="1"/>
    <col min="6" max="18" width="9.7109375" style="19" customWidth="1"/>
    <col min="19" max="19" width="10.5703125" style="19" hidden="1" customWidth="1"/>
    <col min="20" max="21" width="0" style="19" hidden="1" customWidth="1"/>
    <col min="22" max="16384" width="11.42578125" style="19"/>
  </cols>
  <sheetData>
    <row r="2" spans="2:24" x14ac:dyDescent="0.3">
      <c r="B2" s="15"/>
      <c r="D2" s="84"/>
      <c r="E2" s="84"/>
      <c r="F2" s="84"/>
      <c r="G2" s="103" t="s">
        <v>150</v>
      </c>
      <c r="H2" s="103"/>
      <c r="I2" s="103"/>
      <c r="J2" s="103"/>
      <c r="K2" s="103"/>
      <c r="L2" s="103"/>
      <c r="M2" s="103"/>
      <c r="N2" s="15"/>
      <c r="O2" s="15"/>
      <c r="P2" s="15"/>
      <c r="Q2" s="15"/>
      <c r="R2" s="15"/>
      <c r="S2" s="33"/>
    </row>
    <row r="3" spans="2:24" x14ac:dyDescent="0.3">
      <c r="B3" s="16"/>
      <c r="D3" s="84"/>
      <c r="E3" s="84"/>
      <c r="F3" s="84"/>
      <c r="G3" s="103" t="s">
        <v>172</v>
      </c>
      <c r="H3" s="103"/>
      <c r="I3" s="103"/>
      <c r="J3" s="103"/>
      <c r="K3" s="103"/>
      <c r="L3" s="103"/>
      <c r="M3" s="103"/>
      <c r="N3" s="15"/>
      <c r="O3" s="15"/>
      <c r="P3" s="15"/>
      <c r="Q3" s="15"/>
      <c r="R3" s="15"/>
      <c r="S3" s="34"/>
    </row>
    <row r="4" spans="2:24" ht="15.75" thickBot="1" x14ac:dyDescent="0.35"/>
    <row r="5" spans="2:24" s="16" customFormat="1" ht="16.5" thickTop="1" thickBot="1" x14ac:dyDescent="0.3">
      <c r="C5" s="32">
        <v>2009</v>
      </c>
      <c r="D5" s="32">
        <v>2010</v>
      </c>
      <c r="E5" s="32">
        <v>2011</v>
      </c>
      <c r="F5" s="32">
        <v>2012</v>
      </c>
      <c r="G5" s="32">
        <v>2013</v>
      </c>
      <c r="H5" s="32">
        <v>2014</v>
      </c>
      <c r="I5" s="32">
        <v>2015</v>
      </c>
      <c r="J5" s="32">
        <v>2016</v>
      </c>
      <c r="K5" s="32">
        <v>2017</v>
      </c>
      <c r="L5" s="61">
        <v>2018</v>
      </c>
      <c r="M5" s="65">
        <v>2019</v>
      </c>
      <c r="N5" s="32">
        <v>2020</v>
      </c>
      <c r="O5" s="32">
        <v>2021</v>
      </c>
      <c r="P5" s="32">
        <v>2022</v>
      </c>
      <c r="Q5" s="32" t="s">
        <v>103</v>
      </c>
      <c r="R5" s="32" t="s">
        <v>144</v>
      </c>
      <c r="S5" s="35" t="s">
        <v>69</v>
      </c>
      <c r="T5" s="35" t="s">
        <v>76</v>
      </c>
      <c r="U5" s="35" t="s">
        <v>92</v>
      </c>
      <c r="V5" s="35" t="s">
        <v>99</v>
      </c>
      <c r="W5" s="35" t="s">
        <v>104</v>
      </c>
      <c r="X5" s="35" t="s">
        <v>145</v>
      </c>
    </row>
    <row r="6" spans="2:24" s="15" customFormat="1" ht="16.5" thickTop="1" thickBot="1" x14ac:dyDescent="0.35">
      <c r="B6" s="31" t="s">
        <v>33</v>
      </c>
      <c r="C6" s="53">
        <v>421.5892935928232</v>
      </c>
      <c r="D6" s="54">
        <v>350.42124185129836</v>
      </c>
      <c r="E6" s="54">
        <v>349.71950517836592</v>
      </c>
      <c r="F6" s="54">
        <v>309.40769179975285</v>
      </c>
      <c r="G6" s="54">
        <v>328.42477566547313</v>
      </c>
      <c r="H6" s="54">
        <v>303.10073015319659</v>
      </c>
      <c r="I6" s="54">
        <v>306.6670328362581</v>
      </c>
      <c r="J6" s="54">
        <v>334.37013996889578</v>
      </c>
      <c r="K6" s="54">
        <v>358.99335333167812</v>
      </c>
      <c r="L6" s="70">
        <v>368.67991040847272</v>
      </c>
      <c r="M6" s="77">
        <v>312.36532860543343</v>
      </c>
      <c r="N6" s="81">
        <v>268.61943299057265</v>
      </c>
      <c r="O6" s="81">
        <v>218.06918281911533</v>
      </c>
      <c r="P6" s="81">
        <v>483.05487639228471</v>
      </c>
      <c r="Q6" s="81">
        <v>279.47707580441505</v>
      </c>
      <c r="R6" s="81">
        <v>269.33699835654312</v>
      </c>
      <c r="S6" s="37">
        <v>-15.274654303958817</v>
      </c>
      <c r="T6" s="37">
        <v>-14.004721910131945</v>
      </c>
      <c r="U6" s="37">
        <v>-18.818538036759019</v>
      </c>
      <c r="V6" s="37">
        <v>121.51450752808593</v>
      </c>
      <c r="W6" s="37">
        <v>-42.143824757199191</v>
      </c>
      <c r="X6" s="37">
        <v>-3.6282322686702959</v>
      </c>
    </row>
    <row r="7" spans="2:24" s="15" customFormat="1" ht="16.5" thickTop="1" thickBot="1" x14ac:dyDescent="0.35">
      <c r="B7" s="31" t="s">
        <v>34</v>
      </c>
      <c r="C7" s="55">
        <v>414.57639362684114</v>
      </c>
      <c r="D7" s="56">
        <v>411.17656504872423</v>
      </c>
      <c r="E7" s="56">
        <v>388.0372655608187</v>
      </c>
      <c r="F7" s="56">
        <v>305.27893483398157</v>
      </c>
      <c r="G7" s="56">
        <v>300.14514060789958</v>
      </c>
      <c r="H7" s="56">
        <v>331.72413154066402</v>
      </c>
      <c r="I7" s="56">
        <v>348.06077307048997</v>
      </c>
      <c r="J7" s="56">
        <v>380.98379581907392</v>
      </c>
      <c r="K7" s="56">
        <v>384.61983589039301</v>
      </c>
      <c r="L7" s="71">
        <v>376.02682128811222</v>
      </c>
      <c r="M7" s="78">
        <v>292.10833651549319</v>
      </c>
      <c r="N7" s="82">
        <v>310.63699692092678</v>
      </c>
      <c r="O7" s="82">
        <v>263.671875</v>
      </c>
      <c r="P7" s="82">
        <v>348.97427271956525</v>
      </c>
      <c r="Q7" s="81">
        <v>299.35258129399932</v>
      </c>
      <c r="R7" s="81">
        <v>283.8391006037894</v>
      </c>
      <c r="S7" s="38">
        <v>-22.317153995863659</v>
      </c>
      <c r="T7" s="38">
        <v>6.3430782655704308</v>
      </c>
      <c r="U7" s="38">
        <v>-15.118972429701229</v>
      </c>
      <c r="V7" s="38">
        <v>32.351724172161042</v>
      </c>
      <c r="W7" s="38">
        <v>-14.21929789805502</v>
      </c>
      <c r="X7" s="38">
        <v>-5.1823440516699142</v>
      </c>
    </row>
    <row r="8" spans="2:24" s="15" customFormat="1" ht="16.5" thickTop="1" thickBot="1" x14ac:dyDescent="0.35">
      <c r="B8" s="31" t="s">
        <v>35</v>
      </c>
      <c r="C8" s="55">
        <v>528.10009238815553</v>
      </c>
      <c r="D8" s="56">
        <v>430.99234153495195</v>
      </c>
      <c r="E8" s="56">
        <v>430.958367319481</v>
      </c>
      <c r="F8" s="56">
        <v>328.95874399142372</v>
      </c>
      <c r="G8" s="56">
        <v>295.32001034058197</v>
      </c>
      <c r="H8" s="56">
        <v>387.89354670377458</v>
      </c>
      <c r="I8" s="56">
        <v>403.1932583181312</v>
      </c>
      <c r="J8" s="56">
        <v>357.59288900997853</v>
      </c>
      <c r="K8" s="56">
        <v>446.96988553730614</v>
      </c>
      <c r="L8" s="71">
        <v>346.37081105706744</v>
      </c>
      <c r="M8" s="78">
        <v>306.75805989210039</v>
      </c>
      <c r="N8" s="82">
        <v>229.99004110109107</v>
      </c>
      <c r="O8" s="82">
        <v>268.39542039397651</v>
      </c>
      <c r="P8" s="82">
        <v>424.45773609777842</v>
      </c>
      <c r="Q8" s="81">
        <v>330.10945734638329</v>
      </c>
      <c r="R8" s="81">
        <v>259.02675995317236</v>
      </c>
      <c r="S8" s="38">
        <v>-11.436515405000602</v>
      </c>
      <c r="T8" s="38">
        <v>-25.025591444284085</v>
      </c>
      <c r="U8" s="38">
        <v>16.698714043885289</v>
      </c>
      <c r="V8" s="38">
        <v>58.146415268456778</v>
      </c>
      <c r="W8" s="38">
        <v>-22.227955984211576</v>
      </c>
      <c r="X8" s="38">
        <v>-21.533069050676723</v>
      </c>
    </row>
    <row r="9" spans="2:24" s="15" customFormat="1" ht="16.5" thickTop="1" thickBot="1" x14ac:dyDescent="0.35">
      <c r="B9" s="31" t="s">
        <v>36</v>
      </c>
      <c r="C9" s="55">
        <v>379.43240160778942</v>
      </c>
      <c r="D9" s="56">
        <v>372.01124095885996</v>
      </c>
      <c r="E9" s="56">
        <v>346.78133978817186</v>
      </c>
      <c r="F9" s="56">
        <v>268.49198342423745</v>
      </c>
      <c r="G9" s="56">
        <v>342.74746366876883</v>
      </c>
      <c r="H9" s="56">
        <v>332.19877467665077</v>
      </c>
      <c r="I9" s="56">
        <v>367.66870804381108</v>
      </c>
      <c r="J9" s="56">
        <v>396.2430794926164</v>
      </c>
      <c r="K9" s="56">
        <v>353.23274429557603</v>
      </c>
      <c r="L9" s="71">
        <v>380.64381782993212</v>
      </c>
      <c r="M9" s="78">
        <v>302.98061636950803</v>
      </c>
      <c r="N9" s="82">
        <v>95.693278137100933</v>
      </c>
      <c r="O9" s="82">
        <v>266.09868492431036</v>
      </c>
      <c r="P9" s="82">
        <v>344.44937107652095</v>
      </c>
      <c r="Q9" s="81">
        <v>290.77673874539232</v>
      </c>
      <c r="R9" s="81">
        <v>295.66289719666185</v>
      </c>
      <c r="S9" s="38">
        <v>-20.403116462835406</v>
      </c>
      <c r="T9" s="38">
        <v>-68.416039519704569</v>
      </c>
      <c r="U9" s="38">
        <v>178.07458382089024</v>
      </c>
      <c r="V9" s="38">
        <v>29.444221482904663</v>
      </c>
      <c r="W9" s="38">
        <v>-15.582154254886131</v>
      </c>
      <c r="X9" s="38">
        <v>1.6803814749253045</v>
      </c>
    </row>
    <row r="10" spans="2:24" s="15" customFormat="1" ht="16.5" thickTop="1" thickBot="1" x14ac:dyDescent="0.35">
      <c r="B10" s="31" t="s">
        <v>37</v>
      </c>
      <c r="C10" s="55">
        <v>445.22280063721223</v>
      </c>
      <c r="D10" s="56">
        <v>438.86274201726883</v>
      </c>
      <c r="E10" s="56">
        <v>433.89493621204321</v>
      </c>
      <c r="F10" s="56">
        <v>315.44102366178782</v>
      </c>
      <c r="G10" s="56">
        <v>372.96970640684839</v>
      </c>
      <c r="H10" s="56">
        <v>386.49906422768311</v>
      </c>
      <c r="I10" s="56">
        <v>380.63558706109438</v>
      </c>
      <c r="J10" s="56">
        <v>443.00502413051879</v>
      </c>
      <c r="K10" s="56">
        <v>482.93395744478636</v>
      </c>
      <c r="L10" s="71">
        <v>457.51053534748741</v>
      </c>
      <c r="M10" s="78">
        <v>362.28103208126709</v>
      </c>
      <c r="N10" s="82">
        <v>180.98901575114266</v>
      </c>
      <c r="O10" s="82">
        <v>287.71491957848031</v>
      </c>
      <c r="P10" s="82">
        <v>420.14836907868738</v>
      </c>
      <c r="Q10" s="81">
        <v>380.78998507456339</v>
      </c>
      <c r="R10" s="81">
        <v>355.43975313494514</v>
      </c>
      <c r="S10" s="38">
        <v>-20.814712647850136</v>
      </c>
      <c r="T10" s="38">
        <v>-50.041818443714959</v>
      </c>
      <c r="U10" s="38">
        <v>58.968166319045714</v>
      </c>
      <c r="V10" s="38">
        <v>46.029399411831008</v>
      </c>
      <c r="W10" s="38">
        <v>-9.3677345672982408</v>
      </c>
      <c r="X10" s="38">
        <v>-6.6572738079375595</v>
      </c>
    </row>
    <row r="11" spans="2:24" s="15" customFormat="1" ht="16.5" thickTop="1" thickBot="1" x14ac:dyDescent="0.35">
      <c r="B11" s="31" t="s">
        <v>38</v>
      </c>
      <c r="C11" s="55">
        <v>499.98305142198569</v>
      </c>
      <c r="D11" s="56">
        <v>438.12416908997153</v>
      </c>
      <c r="E11" s="56">
        <v>425.45221966621085</v>
      </c>
      <c r="F11" s="56">
        <v>355.61343317222207</v>
      </c>
      <c r="G11" s="56">
        <v>353.80139948109127</v>
      </c>
      <c r="H11" s="56">
        <v>414.55213750182736</v>
      </c>
      <c r="I11" s="56">
        <v>421.09921758114007</v>
      </c>
      <c r="J11" s="56">
        <v>454.14836339303969</v>
      </c>
      <c r="K11" s="56">
        <v>483.44645670890776</v>
      </c>
      <c r="L11" s="71">
        <v>488.25847998667626</v>
      </c>
      <c r="M11" s="78">
        <v>367.75249617246203</v>
      </c>
      <c r="N11" s="82">
        <v>239.19244559008013</v>
      </c>
      <c r="O11" s="82">
        <v>289.71300457135095</v>
      </c>
      <c r="P11" s="82">
        <v>493.51120117569218</v>
      </c>
      <c r="Q11" s="81">
        <v>397.54517416810182</v>
      </c>
      <c r="R11" s="81">
        <v>351.3865697190019</v>
      </c>
      <c r="S11" s="38">
        <v>-24.680776423484264</v>
      </c>
      <c r="T11" s="38">
        <v>-34.958308079598211</v>
      </c>
      <c r="U11" s="38">
        <v>21.121302078181532</v>
      </c>
      <c r="V11" s="38">
        <v>70.344856250368792</v>
      </c>
      <c r="W11" s="38">
        <v>-19.445562082272986</v>
      </c>
      <c r="X11" s="38">
        <v>-11.610908004528255</v>
      </c>
    </row>
    <row r="12" spans="2:24" s="15" customFormat="1" ht="16.5" thickTop="1" thickBot="1" x14ac:dyDescent="0.35">
      <c r="B12" s="31" t="s">
        <v>39</v>
      </c>
      <c r="C12" s="55">
        <v>535.26363831615117</v>
      </c>
      <c r="D12" s="56">
        <v>486.5538564785964</v>
      </c>
      <c r="E12" s="56">
        <v>435.25533832930768</v>
      </c>
      <c r="F12" s="56">
        <v>373.39946281637697</v>
      </c>
      <c r="G12" s="56">
        <v>408.16182040879903</v>
      </c>
      <c r="H12" s="56">
        <v>435.21985810734282</v>
      </c>
      <c r="I12" s="56">
        <v>504.7018677225247</v>
      </c>
      <c r="J12" s="56">
        <v>502.37239832037233</v>
      </c>
      <c r="K12" s="56">
        <v>510.9710163979401</v>
      </c>
      <c r="L12" s="71">
        <v>540.63476165311386</v>
      </c>
      <c r="M12" s="78">
        <v>446.30465910342548</v>
      </c>
      <c r="N12" s="82">
        <v>301.78073096335197</v>
      </c>
      <c r="O12" s="82">
        <v>355.93684402664962</v>
      </c>
      <c r="P12" s="82">
        <v>468.34635867235124</v>
      </c>
      <c r="Q12" s="81">
        <v>443.29805505555657</v>
      </c>
      <c r="R12" s="81">
        <v>415.18013112313042</v>
      </c>
      <c r="S12" s="38">
        <v>-17.448027622428981</v>
      </c>
      <c r="T12" s="38">
        <v>-32.382348064751419</v>
      </c>
      <c r="U12" s="38">
        <v>17.945517227166611</v>
      </c>
      <c r="V12" s="38">
        <v>31.581309024947505</v>
      </c>
      <c r="W12" s="38">
        <v>-5.3482434853984042</v>
      </c>
      <c r="X12" s="38">
        <v>-6.3428935930933097</v>
      </c>
    </row>
    <row r="13" spans="2:24" s="15" customFormat="1" ht="16.5" thickTop="1" thickBot="1" x14ac:dyDescent="0.35">
      <c r="B13" s="31" t="s">
        <v>40</v>
      </c>
      <c r="C13" s="55">
        <v>459.44736509498091</v>
      </c>
      <c r="D13" s="56">
        <v>491.11237127115146</v>
      </c>
      <c r="E13" s="56">
        <v>436.02656278043474</v>
      </c>
      <c r="F13" s="56">
        <v>408.04388096673898</v>
      </c>
      <c r="G13" s="56">
        <v>388.87057380564977</v>
      </c>
      <c r="H13" s="56">
        <v>394.32907430477621</v>
      </c>
      <c r="I13" s="56">
        <v>459.3899301727306</v>
      </c>
      <c r="J13" s="56">
        <v>505.94023909307816</v>
      </c>
      <c r="K13" s="56">
        <v>481.65264515828432</v>
      </c>
      <c r="L13" s="71">
        <v>468.29003441479301</v>
      </c>
      <c r="M13" s="78">
        <v>414.48574541010174</v>
      </c>
      <c r="N13" s="82">
        <v>285.61345130958682</v>
      </c>
      <c r="O13" s="82">
        <v>364.9435726479897</v>
      </c>
      <c r="P13" s="82">
        <v>522.72008947022925</v>
      </c>
      <c r="Q13" s="81">
        <v>408.87628644125726</v>
      </c>
      <c r="R13" s="81">
        <v>385.62780747079222</v>
      </c>
      <c r="S13" s="38">
        <v>-11.48952252890215</v>
      </c>
      <c r="T13" s="38">
        <v>-31.092093160647948</v>
      </c>
      <c r="U13" s="38">
        <v>27.775344954749372</v>
      </c>
      <c r="V13" s="38">
        <v>43.233126611171919</v>
      </c>
      <c r="W13" s="38">
        <v>-21.779113778533244</v>
      </c>
      <c r="X13" s="38">
        <v>-5.6859445610830557</v>
      </c>
    </row>
    <row r="14" spans="2:24" s="15" customFormat="1" ht="16.5" thickTop="1" thickBot="1" x14ac:dyDescent="0.35">
      <c r="B14" s="31" t="s">
        <v>41</v>
      </c>
      <c r="C14" s="55">
        <v>450.76861372679161</v>
      </c>
      <c r="D14" s="56">
        <v>449.0806351645723</v>
      </c>
      <c r="E14" s="56">
        <v>448.90414576181672</v>
      </c>
      <c r="F14" s="56">
        <v>346.39317645848791</v>
      </c>
      <c r="G14" s="56">
        <v>361.12995858499346</v>
      </c>
      <c r="H14" s="56">
        <v>426.32398475113206</v>
      </c>
      <c r="I14" s="56">
        <v>443.61714413820744</v>
      </c>
      <c r="J14" s="56">
        <v>477.54608893578632</v>
      </c>
      <c r="K14" s="56">
        <v>447.89384299956885</v>
      </c>
      <c r="L14" s="71">
        <v>454.54803559159382</v>
      </c>
      <c r="M14" s="78">
        <v>394.25109393847492</v>
      </c>
      <c r="N14" s="82">
        <v>235.18020715223014</v>
      </c>
      <c r="O14" s="82">
        <v>362.65669460893639</v>
      </c>
      <c r="P14" s="82">
        <v>464.36993994797109</v>
      </c>
      <c r="Q14" s="81">
        <v>377.22122111177231</v>
      </c>
      <c r="R14" s="81">
        <v>356.21158216310266</v>
      </c>
      <c r="S14" s="38">
        <v>-13.265251839586654</v>
      </c>
      <c r="T14" s="38">
        <v>-40.347608220224416</v>
      </c>
      <c r="U14" s="38">
        <v>54.203748266193088</v>
      </c>
      <c r="V14" s="38">
        <v>28.046702804897933</v>
      </c>
      <c r="W14" s="38">
        <v>-18.767088766762789</v>
      </c>
      <c r="X14" s="38">
        <v>-5.5695803345179238</v>
      </c>
    </row>
    <row r="15" spans="2:24" s="15" customFormat="1" ht="16.5" thickTop="1" thickBot="1" x14ac:dyDescent="0.35">
      <c r="B15" s="31" t="s">
        <v>42</v>
      </c>
      <c r="C15" s="55">
        <v>427.71857096103133</v>
      </c>
      <c r="D15" s="56">
        <v>388.24309460023994</v>
      </c>
      <c r="E15" s="56">
        <v>364.74339909454415</v>
      </c>
      <c r="F15" s="56">
        <v>395.08887352432157</v>
      </c>
      <c r="G15" s="56">
        <v>409.74005784064434</v>
      </c>
      <c r="H15" s="56">
        <v>410.50667432180279</v>
      </c>
      <c r="I15" s="56">
        <v>396.66100880939376</v>
      </c>
      <c r="J15" s="56">
        <v>431.05623193420263</v>
      </c>
      <c r="K15" s="56">
        <v>457.37608062314519</v>
      </c>
      <c r="L15" s="71">
        <v>462.02887181856556</v>
      </c>
      <c r="M15" s="78">
        <v>425.59528474911042</v>
      </c>
      <c r="N15" s="82">
        <v>255.97974966434725</v>
      </c>
      <c r="O15" s="82">
        <v>280.36499691523875</v>
      </c>
      <c r="P15" s="82">
        <v>409.26146539917175</v>
      </c>
      <c r="Q15" s="81">
        <v>407.37985265093977</v>
      </c>
      <c r="R15" s="81">
        <v>370.2409901486181</v>
      </c>
      <c r="S15" s="38">
        <v>-7.8855650137297637</v>
      </c>
      <c r="T15" s="38">
        <v>-39.853715763028717</v>
      </c>
      <c r="U15" s="38">
        <v>9.5262407603986592</v>
      </c>
      <c r="V15" s="38">
        <v>45.974522462553196</v>
      </c>
      <c r="W15" s="38">
        <v>-0.45975810265859324</v>
      </c>
      <c r="X15" s="38">
        <v>-9.1165192045331249</v>
      </c>
    </row>
    <row r="16" spans="2:24" s="15" customFormat="1" ht="16.5" thickTop="1" thickBot="1" x14ac:dyDescent="0.35">
      <c r="B16" s="31" t="s">
        <v>43</v>
      </c>
      <c r="C16" s="55">
        <v>406.18593533349781</v>
      </c>
      <c r="D16" s="56">
        <v>390.57197777417758</v>
      </c>
      <c r="E16" s="56">
        <v>346.91433638349804</v>
      </c>
      <c r="F16" s="56">
        <v>322.47893137648339</v>
      </c>
      <c r="G16" s="56">
        <v>287.76843105077796</v>
      </c>
      <c r="H16" s="56">
        <v>340.75399730650685</v>
      </c>
      <c r="I16" s="56">
        <v>347.12015631214013</v>
      </c>
      <c r="J16" s="56">
        <v>391.88705284037644</v>
      </c>
      <c r="K16" s="56">
        <v>382.72820216562593</v>
      </c>
      <c r="L16" s="71">
        <v>379.44233029165486</v>
      </c>
      <c r="M16" s="78">
        <v>282.28282811592049</v>
      </c>
      <c r="N16" s="82">
        <v>235.47168928267425</v>
      </c>
      <c r="O16" s="82">
        <v>284.53691894310094</v>
      </c>
      <c r="P16" s="82">
        <v>297.42367881484364</v>
      </c>
      <c r="Q16" s="81">
        <v>295.13407818308247</v>
      </c>
      <c r="R16" s="81">
        <v>270.68313532786249</v>
      </c>
      <c r="S16" s="38">
        <v>-25.605867985539096</v>
      </c>
      <c r="T16" s="38">
        <v>-16.583062861345248</v>
      </c>
      <c r="U16" s="38">
        <v>20.83699735195167</v>
      </c>
      <c r="V16" s="38">
        <v>4.5290291044163844</v>
      </c>
      <c r="W16" s="38">
        <v>-0.76981114647113535</v>
      </c>
      <c r="X16" s="38">
        <v>-8.284689794464251</v>
      </c>
    </row>
    <row r="17" spans="2:24" s="15" customFormat="1" ht="16.5" thickTop="1" thickBot="1" x14ac:dyDescent="0.35">
      <c r="B17" s="31" t="s">
        <v>44</v>
      </c>
      <c r="C17" s="55">
        <v>326.83846637335012</v>
      </c>
      <c r="D17" s="56">
        <v>278.89295484421075</v>
      </c>
      <c r="E17" s="56">
        <v>247.93695981839664</v>
      </c>
      <c r="F17" s="56">
        <v>218.65783668721309</v>
      </c>
      <c r="G17" s="56">
        <v>247.67293654165539</v>
      </c>
      <c r="H17" s="56">
        <v>285.67466370822353</v>
      </c>
      <c r="I17" s="56">
        <v>272.92671460658505</v>
      </c>
      <c r="J17" s="56">
        <v>283.98226127995446</v>
      </c>
      <c r="K17" s="56">
        <v>272.95438423341454</v>
      </c>
      <c r="L17" s="71">
        <v>290.53721412480792</v>
      </c>
      <c r="M17" s="78">
        <v>238.91007187116972</v>
      </c>
      <c r="N17" s="82">
        <v>189.64994272218345</v>
      </c>
      <c r="O17" s="82">
        <v>246.47581596098959</v>
      </c>
      <c r="P17" s="82">
        <v>226.64710856099347</v>
      </c>
      <c r="Q17" s="81">
        <v>193.70624617685041</v>
      </c>
      <c r="R17" s="81">
        <v>193.23478269351301</v>
      </c>
      <c r="S17" s="38">
        <v>-17.76954542954363</v>
      </c>
      <c r="T17" s="38">
        <v>-20.618690858520768</v>
      </c>
      <c r="U17" s="38">
        <v>29.963559399566954</v>
      </c>
      <c r="V17" s="38">
        <v>-8.0448896467531981</v>
      </c>
      <c r="W17" s="38">
        <v>-14.533987480929314</v>
      </c>
      <c r="X17" s="38">
        <v>-0.24339095545063846</v>
      </c>
    </row>
    <row r="18" spans="2:24" s="15" customFormat="1" ht="16.5" thickTop="1" thickBot="1" x14ac:dyDescent="0.35">
      <c r="B18" s="31" t="s">
        <v>47</v>
      </c>
      <c r="C18" s="57">
        <v>5333.3084119136847</v>
      </c>
      <c r="D18" s="58">
        <v>4976.2335246518232</v>
      </c>
      <c r="E18" s="58">
        <v>4709.6655532284767</v>
      </c>
      <c r="F18" s="58">
        <v>3987.5873667188571</v>
      </c>
      <c r="G18" s="58">
        <v>4150.5816514236858</v>
      </c>
      <c r="H18" s="58">
        <v>4506.4145261451604</v>
      </c>
      <c r="I18" s="58">
        <v>4729.4026044032289</v>
      </c>
      <c r="J18" s="58">
        <v>5044.2741489616092</v>
      </c>
      <c r="K18" s="58">
        <v>5142.2100332799218</v>
      </c>
      <c r="L18" s="72">
        <v>5095.0384976127771</v>
      </c>
      <c r="M18" s="79">
        <v>4201.6099279716909</v>
      </c>
      <c r="N18" s="83">
        <v>2830.8099052839034</v>
      </c>
      <c r="O18" s="83">
        <v>3830.6849311138049</v>
      </c>
      <c r="P18" s="83">
        <v>4680.3532564966899</v>
      </c>
      <c r="Q18" s="83">
        <v>4103.6667520523142</v>
      </c>
      <c r="R18" s="83">
        <v>3879.2042553373208</v>
      </c>
      <c r="S18" s="38">
        <v>-17.535266319571328</v>
      </c>
      <c r="T18" s="38">
        <v>-32.625589861682741</v>
      </c>
      <c r="U18" s="38">
        <v>35.321164588394481</v>
      </c>
      <c r="V18" s="38">
        <v>22.180584951836188</v>
      </c>
      <c r="W18" s="38">
        <v>-12.321431157870201</v>
      </c>
      <c r="X18" s="38">
        <v>-5.4698032339671814</v>
      </c>
    </row>
    <row r="19" spans="2:24" s="15" customFormat="1" ht="15" customHeight="1" thickTop="1" thickBot="1" x14ac:dyDescent="0.3">
      <c r="B19" s="44" t="s">
        <v>48</v>
      </c>
      <c r="C19" s="36">
        <v>451.66255970065998</v>
      </c>
      <c r="D19" s="36">
        <v>350.42124185129836</v>
      </c>
      <c r="E19" s="36">
        <v>349.71950517836592</v>
      </c>
      <c r="F19" s="36">
        <v>328.93783105941895</v>
      </c>
      <c r="G19" s="36">
        <v>341.3960228669319</v>
      </c>
      <c r="H19" s="36">
        <v>370.73138644196507</v>
      </c>
      <c r="I19" s="36">
        <v>387.64511655604224</v>
      </c>
      <c r="J19" s="36">
        <v>413.26063035149122</v>
      </c>
      <c r="K19" s="36">
        <v>421.9810337322188</v>
      </c>
      <c r="L19" s="36">
        <v>417.7476353176898</v>
      </c>
      <c r="M19" s="36">
        <v>345.50629606870552</v>
      </c>
      <c r="N19" s="36">
        <v>235.73308179877401</v>
      </c>
      <c r="O19" s="36">
        <v>290.71482753251155</v>
      </c>
      <c r="P19" s="36">
        <v>408.61370561717405</v>
      </c>
      <c r="Q19" s="36">
        <v>341.97222933769285</v>
      </c>
      <c r="R19" s="36">
        <v>317.15587565759438</v>
      </c>
      <c r="S19" s="36">
        <v>-18.049230563101723</v>
      </c>
      <c r="T19" s="36">
        <v>-30.229018610453021</v>
      </c>
      <c r="U19" s="36">
        <v>43.960790743472202</v>
      </c>
      <c r="V19" s="36">
        <v>40.554821054484229</v>
      </c>
      <c r="W19" s="36">
        <v>-16.309163242291461</v>
      </c>
      <c r="X19" s="36">
        <v>-7.2568330265182635</v>
      </c>
    </row>
    <row r="20" spans="2:24" s="15" customFormat="1" ht="15" customHeight="1" x14ac:dyDescent="0.25">
      <c r="B20" s="47" t="s">
        <v>50</v>
      </c>
      <c r="C20" s="30"/>
      <c r="D20" s="30"/>
      <c r="E20" s="30"/>
      <c r="F20" s="30"/>
      <c r="G20" s="30"/>
      <c r="H20" s="30"/>
      <c r="I20" s="30"/>
      <c r="J20" s="30"/>
    </row>
    <row r="21" spans="2:24" s="15" customFormat="1" x14ac:dyDescent="0.25">
      <c r="B21" s="47" t="s">
        <v>81</v>
      </c>
      <c r="D21" s="30"/>
      <c r="E21" s="30"/>
      <c r="F21" s="30"/>
      <c r="G21" s="30"/>
      <c r="H21" s="30"/>
      <c r="I21" s="30"/>
      <c r="J21" s="30"/>
      <c r="K21" s="30"/>
      <c r="L21" s="30"/>
    </row>
    <row r="22" spans="2:24" s="15" customFormat="1" x14ac:dyDescent="0.25">
      <c r="B22" s="69" t="s">
        <v>173</v>
      </c>
    </row>
    <row r="23" spans="2:24" x14ac:dyDescent="0.3">
      <c r="B23" s="46" t="s">
        <v>85</v>
      </c>
    </row>
    <row r="24" spans="2:24" hidden="1" x14ac:dyDescent="0.3">
      <c r="B24" s="47" t="s">
        <v>49</v>
      </c>
    </row>
    <row r="25" spans="2:24" x14ac:dyDescent="0.3">
      <c r="B25" s="45" t="s">
        <v>91</v>
      </c>
    </row>
    <row r="26" spans="2:24" x14ac:dyDescent="0.3">
      <c r="B26" s="47" t="s">
        <v>68</v>
      </c>
    </row>
    <row r="27" spans="2:24" x14ac:dyDescent="0.3">
      <c r="B27" s="76" t="s">
        <v>174</v>
      </c>
    </row>
  </sheetData>
  <mergeCells count="2">
    <mergeCell ref="G2:M2"/>
    <mergeCell ref="G3:M3"/>
  </mergeCells>
  <pageMargins left="0" right="0" top="0" bottom="0.59055118110236227" header="0" footer="0"/>
  <pageSetup paperSize="9" scale="90" orientation="landscape" r:id="rId1"/>
  <rowBreaks count="1" manualBreakCount="1">
    <brk id="26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S24"/>
  <sheetViews>
    <sheetView showGridLines="0" showZeros="0" topLeftCell="A19" zoomScaleNormal="100" workbookViewId="0">
      <selection activeCell="R45" sqref="R45"/>
    </sheetView>
  </sheetViews>
  <sheetFormatPr baseColWidth="10" defaultColWidth="11.42578125" defaultRowHeight="15" x14ac:dyDescent="0.3"/>
  <cols>
    <col min="1" max="1" width="1.28515625" style="19" customWidth="1"/>
    <col min="2" max="2" width="5.42578125" style="19" customWidth="1"/>
    <col min="3" max="3" width="12.7109375" style="19" customWidth="1"/>
    <col min="4" max="6" width="10.7109375" style="19" hidden="1" customWidth="1"/>
    <col min="7" max="12" width="10.7109375" style="19" customWidth="1"/>
    <col min="13" max="15" width="11.42578125" style="19"/>
    <col min="16" max="16" width="12.5703125" style="19" bestFit="1" customWidth="1"/>
    <col min="17" max="16384" width="11.42578125" style="19"/>
  </cols>
  <sheetData>
    <row r="1" spans="3:19" s="15" customFormat="1" x14ac:dyDescent="0.25"/>
    <row r="2" spans="3:19" s="15" customFormat="1" x14ac:dyDescent="0.25">
      <c r="E2" s="84"/>
      <c r="F2" s="84"/>
      <c r="G2" s="103" t="s">
        <v>151</v>
      </c>
      <c r="H2" s="103"/>
      <c r="I2" s="103"/>
      <c r="J2" s="103"/>
      <c r="K2" s="103"/>
    </row>
    <row r="3" spans="3:19" s="15" customFormat="1" x14ac:dyDescent="0.25">
      <c r="C3" s="16"/>
      <c r="E3" s="84"/>
      <c r="F3" s="84"/>
      <c r="G3" s="103" t="s">
        <v>172</v>
      </c>
      <c r="H3" s="103"/>
      <c r="I3" s="103"/>
      <c r="J3" s="103"/>
      <c r="K3" s="103"/>
    </row>
    <row r="4" spans="3:19" ht="15.75" thickBot="1" x14ac:dyDescent="0.35"/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103</v>
      </c>
      <c r="S5" s="32" t="s">
        <v>144</v>
      </c>
    </row>
    <row r="6" spans="3:19" s="15" customFormat="1" ht="16.5" thickTop="1" thickBot="1" x14ac:dyDescent="0.3">
      <c r="C6" s="31" t="s">
        <v>33</v>
      </c>
      <c r="D6" s="39">
        <v>58</v>
      </c>
      <c r="E6" s="39">
        <v>48</v>
      </c>
      <c r="F6" s="39">
        <v>61</v>
      </c>
      <c r="G6" s="39">
        <v>59</v>
      </c>
      <c r="H6" s="39">
        <v>41</v>
      </c>
      <c r="I6" s="39">
        <v>50</v>
      </c>
      <c r="J6" s="39">
        <v>31</v>
      </c>
      <c r="K6" s="39">
        <v>54</v>
      </c>
      <c r="L6" s="39">
        <v>54</v>
      </c>
      <c r="M6" s="39">
        <v>59</v>
      </c>
      <c r="N6" s="66">
        <v>104</v>
      </c>
      <c r="O6" s="39">
        <v>69</v>
      </c>
      <c r="P6" s="39">
        <v>77</v>
      </c>
      <c r="Q6" s="39">
        <v>196</v>
      </c>
      <c r="R6" s="39">
        <v>79</v>
      </c>
      <c r="S6" s="39">
        <v>97</v>
      </c>
    </row>
    <row r="7" spans="3:19" s="15" customFormat="1" ht="16.5" thickTop="1" thickBot="1" x14ac:dyDescent="0.3">
      <c r="C7" s="31" t="s">
        <v>34</v>
      </c>
      <c r="D7" s="40">
        <v>98</v>
      </c>
      <c r="E7" s="40">
        <v>68</v>
      </c>
      <c r="F7" s="40">
        <v>68</v>
      </c>
      <c r="G7" s="40">
        <v>52</v>
      </c>
      <c r="H7" s="40">
        <v>64</v>
      </c>
      <c r="I7" s="40">
        <v>45</v>
      </c>
      <c r="J7" s="40">
        <v>50</v>
      </c>
      <c r="K7" s="40">
        <v>47</v>
      </c>
      <c r="L7" s="40">
        <v>69</v>
      </c>
      <c r="M7" s="40">
        <v>61</v>
      </c>
      <c r="N7" s="67">
        <v>99</v>
      </c>
      <c r="O7" s="40">
        <v>108</v>
      </c>
      <c r="P7" s="39">
        <v>76</v>
      </c>
      <c r="Q7" s="39">
        <v>116</v>
      </c>
      <c r="R7" s="39">
        <v>83</v>
      </c>
      <c r="S7" s="39">
        <v>109</v>
      </c>
    </row>
    <row r="8" spans="3:19" s="15" customFormat="1" ht="16.5" thickTop="1" thickBot="1" x14ac:dyDescent="0.3">
      <c r="C8" s="31" t="s">
        <v>35</v>
      </c>
      <c r="D8" s="40">
        <v>91</v>
      </c>
      <c r="E8" s="40">
        <v>96</v>
      </c>
      <c r="F8" s="40">
        <v>63</v>
      </c>
      <c r="G8" s="40">
        <v>49</v>
      </c>
      <c r="H8" s="40">
        <v>54</v>
      </c>
      <c r="I8" s="40">
        <v>48</v>
      </c>
      <c r="J8" s="40">
        <v>71</v>
      </c>
      <c r="K8" s="40">
        <v>60</v>
      </c>
      <c r="L8" s="40">
        <v>87</v>
      </c>
      <c r="M8" s="40">
        <v>78</v>
      </c>
      <c r="N8" s="67">
        <v>88</v>
      </c>
      <c r="O8" s="40">
        <v>99</v>
      </c>
      <c r="P8" s="39">
        <v>66</v>
      </c>
      <c r="Q8" s="39">
        <v>137</v>
      </c>
      <c r="R8" s="39">
        <v>112</v>
      </c>
      <c r="S8" s="39">
        <v>86</v>
      </c>
    </row>
    <row r="9" spans="3:19" s="15" customFormat="1" ht="16.5" thickTop="1" thickBot="1" x14ac:dyDescent="0.3">
      <c r="C9" s="31" t="s">
        <v>36</v>
      </c>
      <c r="D9" s="40">
        <v>82</v>
      </c>
      <c r="E9" s="40">
        <v>71</v>
      </c>
      <c r="F9" s="40">
        <v>63</v>
      </c>
      <c r="G9" s="40">
        <v>45</v>
      </c>
      <c r="H9" s="40">
        <v>64</v>
      </c>
      <c r="I9" s="40">
        <v>53</v>
      </c>
      <c r="J9" s="40">
        <v>64</v>
      </c>
      <c r="K9" s="40">
        <v>79</v>
      </c>
      <c r="L9" s="40">
        <v>59</v>
      </c>
      <c r="M9" s="40">
        <v>81</v>
      </c>
      <c r="N9" s="67">
        <v>103</v>
      </c>
      <c r="O9" s="40">
        <v>34</v>
      </c>
      <c r="P9" s="39">
        <v>72</v>
      </c>
      <c r="Q9" s="39">
        <v>127</v>
      </c>
      <c r="R9" s="39">
        <v>100</v>
      </c>
      <c r="S9" s="39">
        <v>115</v>
      </c>
    </row>
    <row r="10" spans="3:19" s="15" customFormat="1" ht="16.5" thickTop="1" thickBot="1" x14ac:dyDescent="0.3">
      <c r="C10" s="31" t="s">
        <v>37</v>
      </c>
      <c r="D10" s="40">
        <v>114</v>
      </c>
      <c r="E10" s="40">
        <v>74</v>
      </c>
      <c r="F10" s="40">
        <v>102</v>
      </c>
      <c r="G10" s="40">
        <v>85</v>
      </c>
      <c r="H10" s="40">
        <v>66</v>
      </c>
      <c r="I10" s="40">
        <v>93</v>
      </c>
      <c r="J10" s="40">
        <v>88</v>
      </c>
      <c r="K10" s="40">
        <v>102</v>
      </c>
      <c r="L10" s="40">
        <v>129</v>
      </c>
      <c r="M10" s="40">
        <v>126</v>
      </c>
      <c r="N10" s="67">
        <v>118</v>
      </c>
      <c r="O10" s="40">
        <v>57</v>
      </c>
      <c r="P10" s="39">
        <v>74</v>
      </c>
      <c r="Q10" s="39">
        <v>159</v>
      </c>
      <c r="R10" s="39">
        <v>139</v>
      </c>
      <c r="S10" s="39">
        <v>157</v>
      </c>
    </row>
    <row r="11" spans="3:19" s="15" customFormat="1" ht="16.5" thickTop="1" thickBot="1" x14ac:dyDescent="0.3">
      <c r="C11" s="31" t="s">
        <v>38</v>
      </c>
      <c r="D11" s="40">
        <v>131</v>
      </c>
      <c r="E11" s="40">
        <v>117</v>
      </c>
      <c r="F11" s="40">
        <v>88</v>
      </c>
      <c r="G11" s="40">
        <v>82</v>
      </c>
      <c r="H11" s="40">
        <v>91</v>
      </c>
      <c r="I11" s="40">
        <v>83</v>
      </c>
      <c r="J11" s="40">
        <v>121</v>
      </c>
      <c r="K11" s="40">
        <v>129</v>
      </c>
      <c r="L11" s="40">
        <v>113</v>
      </c>
      <c r="M11" s="40">
        <v>133</v>
      </c>
      <c r="N11" s="67">
        <v>146</v>
      </c>
      <c r="O11" s="40">
        <v>79</v>
      </c>
      <c r="P11" s="39">
        <v>88</v>
      </c>
      <c r="Q11" s="39">
        <v>153</v>
      </c>
      <c r="R11" s="39">
        <v>186</v>
      </c>
      <c r="S11" s="39">
        <v>189</v>
      </c>
    </row>
    <row r="12" spans="3:19" s="15" customFormat="1" ht="16.5" thickTop="1" thickBot="1" x14ac:dyDescent="0.3">
      <c r="C12" s="31" t="s">
        <v>39</v>
      </c>
      <c r="D12" s="40">
        <v>174</v>
      </c>
      <c r="E12" s="40">
        <v>146</v>
      </c>
      <c r="F12" s="40">
        <v>101</v>
      </c>
      <c r="G12" s="40">
        <v>82</v>
      </c>
      <c r="H12" s="40">
        <v>112</v>
      </c>
      <c r="I12" s="40">
        <v>97</v>
      </c>
      <c r="J12" s="40">
        <v>112</v>
      </c>
      <c r="K12" s="40">
        <v>138</v>
      </c>
      <c r="L12" s="40">
        <v>143</v>
      </c>
      <c r="M12" s="40">
        <v>154</v>
      </c>
      <c r="N12" s="67">
        <v>191</v>
      </c>
      <c r="O12" s="40">
        <v>97</v>
      </c>
      <c r="P12" s="39">
        <v>143</v>
      </c>
      <c r="Q12" s="39">
        <v>187</v>
      </c>
      <c r="R12" s="39">
        <v>213</v>
      </c>
      <c r="S12" s="39">
        <v>222</v>
      </c>
    </row>
    <row r="13" spans="3:19" s="15" customFormat="1" ht="16.5" thickTop="1" thickBot="1" x14ac:dyDescent="0.3">
      <c r="C13" s="31" t="s">
        <v>40</v>
      </c>
      <c r="D13" s="40">
        <v>147</v>
      </c>
      <c r="E13" s="40">
        <v>138</v>
      </c>
      <c r="F13" s="40">
        <v>141</v>
      </c>
      <c r="G13" s="40">
        <v>94</v>
      </c>
      <c r="H13" s="40">
        <v>94</v>
      </c>
      <c r="I13" s="40">
        <v>116</v>
      </c>
      <c r="J13" s="40">
        <v>131</v>
      </c>
      <c r="K13" s="40">
        <v>161</v>
      </c>
      <c r="L13" s="40">
        <v>146</v>
      </c>
      <c r="M13" s="40">
        <v>179</v>
      </c>
      <c r="N13" s="67">
        <v>188</v>
      </c>
      <c r="O13" s="40">
        <v>103</v>
      </c>
      <c r="P13" s="39">
        <v>146</v>
      </c>
      <c r="Q13" s="39">
        <v>179</v>
      </c>
      <c r="R13" s="39">
        <v>214</v>
      </c>
      <c r="S13" s="39">
        <v>240</v>
      </c>
    </row>
    <row r="14" spans="3:19" s="15" customFormat="1" ht="16.5" thickTop="1" thickBot="1" x14ac:dyDescent="0.3">
      <c r="C14" s="31" t="s">
        <v>41</v>
      </c>
      <c r="D14" s="40">
        <v>107</v>
      </c>
      <c r="E14" s="40">
        <v>102</v>
      </c>
      <c r="F14" s="40">
        <v>80</v>
      </c>
      <c r="G14" s="40">
        <v>82</v>
      </c>
      <c r="H14" s="40">
        <v>79</v>
      </c>
      <c r="I14" s="40">
        <v>88</v>
      </c>
      <c r="J14" s="40">
        <v>96</v>
      </c>
      <c r="K14" s="40">
        <v>111</v>
      </c>
      <c r="L14" s="40">
        <v>132</v>
      </c>
      <c r="M14" s="40">
        <v>142</v>
      </c>
      <c r="N14" s="67">
        <v>151</v>
      </c>
      <c r="O14" s="40">
        <v>78</v>
      </c>
      <c r="P14" s="39">
        <v>109</v>
      </c>
      <c r="Q14" s="39">
        <v>150</v>
      </c>
      <c r="R14" s="39">
        <v>189</v>
      </c>
      <c r="S14" s="39">
        <v>156</v>
      </c>
    </row>
    <row r="15" spans="3:19" s="15" customFormat="1" ht="16.5" thickTop="1" thickBot="1" x14ac:dyDescent="0.3">
      <c r="C15" s="31" t="s">
        <v>42</v>
      </c>
      <c r="D15" s="40">
        <v>88</v>
      </c>
      <c r="E15" s="40">
        <v>64</v>
      </c>
      <c r="F15" s="40">
        <v>65</v>
      </c>
      <c r="G15" s="40">
        <v>63</v>
      </c>
      <c r="H15" s="40">
        <v>56</v>
      </c>
      <c r="I15" s="40">
        <v>47</v>
      </c>
      <c r="J15" s="40">
        <v>59</v>
      </c>
      <c r="K15" s="40">
        <v>81</v>
      </c>
      <c r="L15" s="40">
        <v>94</v>
      </c>
      <c r="M15" s="40">
        <v>115</v>
      </c>
      <c r="N15" s="67">
        <v>97</v>
      </c>
      <c r="O15" s="40">
        <v>64</v>
      </c>
      <c r="P15" s="39">
        <v>78</v>
      </c>
      <c r="Q15" s="39">
        <v>125</v>
      </c>
      <c r="R15" s="39">
        <v>122</v>
      </c>
      <c r="S15" s="39">
        <v>139</v>
      </c>
    </row>
    <row r="16" spans="3:19" s="15" customFormat="1" ht="16.5" thickTop="1" thickBot="1" x14ac:dyDescent="0.3">
      <c r="C16" s="31" t="s">
        <v>43</v>
      </c>
      <c r="D16" s="40">
        <v>68</v>
      </c>
      <c r="E16" s="40">
        <v>66</v>
      </c>
      <c r="F16" s="40">
        <v>53</v>
      </c>
      <c r="G16" s="40">
        <v>49</v>
      </c>
      <c r="H16" s="40">
        <v>34</v>
      </c>
      <c r="I16" s="40">
        <v>48</v>
      </c>
      <c r="J16" s="40">
        <v>43</v>
      </c>
      <c r="K16" s="40">
        <v>61</v>
      </c>
      <c r="L16" s="40">
        <v>57</v>
      </c>
      <c r="M16" s="40">
        <v>84</v>
      </c>
      <c r="N16" s="67">
        <v>77</v>
      </c>
      <c r="O16" s="40">
        <v>71</v>
      </c>
      <c r="P16" s="39">
        <v>87</v>
      </c>
      <c r="Q16" s="39">
        <v>92</v>
      </c>
      <c r="R16" s="39">
        <v>78</v>
      </c>
      <c r="S16" s="39">
        <v>94</v>
      </c>
    </row>
    <row r="17" spans="2:19" s="15" customFormat="1" ht="16.5" thickTop="1" thickBot="1" x14ac:dyDescent="0.3">
      <c r="C17" s="31" t="s">
        <v>44</v>
      </c>
      <c r="D17" s="40">
        <v>50</v>
      </c>
      <c r="E17" s="40">
        <v>43</v>
      </c>
      <c r="F17" s="40">
        <v>33</v>
      </c>
      <c r="G17" s="40">
        <v>23</v>
      </c>
      <c r="H17" s="40">
        <v>27</v>
      </c>
      <c r="I17" s="40">
        <v>38</v>
      </c>
      <c r="J17" s="40">
        <v>56</v>
      </c>
      <c r="K17" s="40">
        <v>34</v>
      </c>
      <c r="L17" s="40">
        <v>57</v>
      </c>
      <c r="M17" s="40">
        <v>47</v>
      </c>
      <c r="N17" s="67">
        <v>54</v>
      </c>
      <c r="O17" s="40">
        <v>74</v>
      </c>
      <c r="P17" s="39">
        <v>109</v>
      </c>
      <c r="Q17" s="39">
        <v>59</v>
      </c>
      <c r="R17" s="39">
        <v>68</v>
      </c>
      <c r="S17" s="39">
        <v>53</v>
      </c>
    </row>
    <row r="18" spans="2:19" s="15" customFormat="1" ht="16.5" thickTop="1" thickBot="1" x14ac:dyDescent="0.3">
      <c r="C18" s="31" t="s">
        <v>45</v>
      </c>
      <c r="D18" s="41">
        <v>1208</v>
      </c>
      <c r="E18" s="41">
        <v>1033</v>
      </c>
      <c r="F18" s="41">
        <v>918</v>
      </c>
      <c r="G18" s="41">
        <v>765</v>
      </c>
      <c r="H18" s="41">
        <v>782</v>
      </c>
      <c r="I18" s="41">
        <v>806</v>
      </c>
      <c r="J18" s="41">
        <v>922</v>
      </c>
      <c r="K18" s="41">
        <v>1057</v>
      </c>
      <c r="L18" s="41">
        <v>1140</v>
      </c>
      <c r="M18" s="41">
        <v>1259</v>
      </c>
      <c r="N18" s="68">
        <v>1416</v>
      </c>
      <c r="O18" s="41">
        <v>933</v>
      </c>
      <c r="P18" s="41">
        <v>1125</v>
      </c>
      <c r="Q18" s="41">
        <v>1680</v>
      </c>
      <c r="R18" s="41">
        <v>1583</v>
      </c>
      <c r="S18" s="41">
        <v>1657</v>
      </c>
    </row>
    <row r="19" spans="2:19" s="15" customFormat="1" ht="16.5" thickTop="1" thickBot="1" x14ac:dyDescent="0.3">
      <c r="C19" s="44" t="s">
        <v>46</v>
      </c>
      <c r="D19" s="42"/>
      <c r="E19" s="42"/>
      <c r="F19" s="42"/>
      <c r="G19" s="42">
        <v>765</v>
      </c>
      <c r="H19" s="42">
        <v>782</v>
      </c>
      <c r="I19" s="42">
        <v>806</v>
      </c>
      <c r="J19" s="42">
        <v>922</v>
      </c>
      <c r="K19" s="42">
        <v>1057</v>
      </c>
      <c r="L19" s="42">
        <v>1140</v>
      </c>
      <c r="M19" s="42">
        <v>1259</v>
      </c>
      <c r="N19" s="42">
        <v>1416</v>
      </c>
      <c r="O19" s="42">
        <v>933</v>
      </c>
      <c r="P19" s="42">
        <v>1125</v>
      </c>
      <c r="Q19" s="42">
        <v>1680</v>
      </c>
      <c r="R19" s="42">
        <v>1583</v>
      </c>
      <c r="S19" s="42">
        <v>1657</v>
      </c>
    </row>
    <row r="20" spans="2:19" s="1" customFormat="1" x14ac:dyDescent="0.25">
      <c r="B20" s="15"/>
      <c r="C20" s="47" t="s">
        <v>81</v>
      </c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</row>
    <row r="21" spans="2:19" s="1" customFormat="1" x14ac:dyDescent="0.25">
      <c r="C21" s="69" t="s">
        <v>173</v>
      </c>
    </row>
    <row r="22" spans="2:19" customFormat="1" x14ac:dyDescent="0.25">
      <c r="B22" s="1"/>
      <c r="C22" s="45" t="s">
        <v>91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2:19" customFormat="1" x14ac:dyDescent="0.25">
      <c r="C23" s="47" t="s">
        <v>68</v>
      </c>
    </row>
    <row r="24" spans="2:19" ht="15.75" x14ac:dyDescent="0.3">
      <c r="B24"/>
      <c r="C24" s="76" t="s">
        <v>174</v>
      </c>
      <c r="D24"/>
      <c r="E24"/>
      <c r="F24"/>
      <c r="G24"/>
      <c r="H24"/>
      <c r="I24"/>
      <c r="J24"/>
      <c r="K24"/>
      <c r="L24"/>
      <c r="M24"/>
      <c r="N24"/>
      <c r="O24"/>
      <c r="P24"/>
    </row>
  </sheetData>
  <mergeCells count="2">
    <mergeCell ref="G2:K2"/>
    <mergeCell ref="G3:K3"/>
  </mergeCells>
  <pageMargins left="0" right="0" top="0" bottom="0.59055118110236227" header="0" footer="0"/>
  <pageSetup paperSize="9" orientation="landscape" r:id="rId1"/>
  <rowBreaks count="1" manualBreakCount="1">
    <brk id="22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Y27"/>
  <sheetViews>
    <sheetView showGridLines="0" showZeros="0" zoomScaleNormal="100" workbookViewId="0">
      <selection activeCell="X5" sqref="X5:Y19"/>
    </sheetView>
  </sheetViews>
  <sheetFormatPr baseColWidth="10" defaultColWidth="11.42578125" defaultRowHeight="15" x14ac:dyDescent="0.3"/>
  <cols>
    <col min="1" max="1" width="1.5703125" style="19" customWidth="1"/>
    <col min="2" max="2" width="2.140625" style="19" customWidth="1"/>
    <col min="3" max="3" width="12.28515625" style="19" customWidth="1"/>
    <col min="4" max="4" width="9" style="19" hidden="1" customWidth="1"/>
    <col min="5" max="5" width="9.42578125" style="19" hidden="1" customWidth="1"/>
    <col min="6" max="6" width="9.140625" style="19" hidden="1" customWidth="1"/>
    <col min="7" max="7" width="9" style="19" customWidth="1"/>
    <col min="8" max="8" width="9.28515625" style="19" customWidth="1"/>
    <col min="9" max="10" width="9" style="19" customWidth="1"/>
    <col min="11" max="11" width="9.140625" style="19" customWidth="1"/>
    <col min="12" max="12" width="8.7109375" style="19" customWidth="1"/>
    <col min="13" max="13" width="8.85546875" style="19" customWidth="1"/>
    <col min="14" max="16" width="8.7109375" style="19" customWidth="1"/>
    <col min="17" max="17" width="10.28515625" style="19" customWidth="1"/>
    <col min="18" max="19" width="10.85546875" style="19" customWidth="1"/>
    <col min="20" max="22" width="0" style="19" hidden="1" customWidth="1"/>
    <col min="23" max="16384" width="11.42578125" style="19"/>
  </cols>
  <sheetData>
    <row r="2" spans="3:25" x14ac:dyDescent="0.3">
      <c r="C2" s="15"/>
      <c r="E2" s="84"/>
      <c r="F2" s="84"/>
      <c r="G2" s="103" t="s">
        <v>152</v>
      </c>
      <c r="H2" s="103"/>
      <c r="I2" s="103"/>
      <c r="J2" s="103"/>
      <c r="K2" s="103"/>
      <c r="L2" s="103"/>
      <c r="M2" s="103"/>
      <c r="N2" s="15"/>
      <c r="O2" s="15"/>
      <c r="P2" s="15"/>
      <c r="Q2" s="33"/>
    </row>
    <row r="3" spans="3:25" x14ac:dyDescent="0.3">
      <c r="C3" s="16"/>
      <c r="E3" s="84"/>
      <c r="F3" s="84"/>
      <c r="G3" s="103" t="s">
        <v>172</v>
      </c>
      <c r="H3" s="103"/>
      <c r="I3" s="103"/>
      <c r="J3" s="103"/>
      <c r="K3" s="103"/>
      <c r="L3" s="103"/>
      <c r="M3" s="103"/>
      <c r="N3" s="15"/>
      <c r="O3" s="15"/>
      <c r="P3" s="15"/>
      <c r="Q3" s="34"/>
    </row>
    <row r="4" spans="3:25" ht="15.75" thickBot="1" x14ac:dyDescent="0.35"/>
    <row r="5" spans="3:25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103</v>
      </c>
      <c r="S5" s="32" t="s">
        <v>144</v>
      </c>
      <c r="T5" s="35" t="s">
        <v>69</v>
      </c>
      <c r="U5" s="35" t="s">
        <v>76</v>
      </c>
      <c r="V5" s="35" t="s">
        <v>92</v>
      </c>
      <c r="W5" s="35" t="s">
        <v>99</v>
      </c>
      <c r="X5" s="35" t="s">
        <v>104</v>
      </c>
      <c r="Y5" s="35" t="s">
        <v>145</v>
      </c>
    </row>
    <row r="6" spans="3:25" s="15" customFormat="1" ht="16.5" thickTop="1" thickBot="1" x14ac:dyDescent="0.35">
      <c r="C6" s="31" t="s">
        <v>33</v>
      </c>
      <c r="D6" s="53">
        <v>296.0543106528508</v>
      </c>
      <c r="E6" s="54">
        <v>261.55187445510029</v>
      </c>
      <c r="F6" s="54">
        <v>350.13201699001263</v>
      </c>
      <c r="G6" s="54">
        <v>367.85335744123699</v>
      </c>
      <c r="H6" s="54">
        <v>261.64645820038288</v>
      </c>
      <c r="I6" s="54">
        <v>328.88245740972178</v>
      </c>
      <c r="J6" s="54">
        <v>199.57509817807249</v>
      </c>
      <c r="K6" s="54">
        <v>332.12374684789961</v>
      </c>
      <c r="L6" s="54">
        <v>315.32846715328469</v>
      </c>
      <c r="M6" s="54">
        <v>328.12413102719535</v>
      </c>
      <c r="N6" s="73">
        <v>384.74344271392107</v>
      </c>
      <c r="O6" s="54">
        <v>251.98115619179782</v>
      </c>
      <c r="P6" s="54">
        <v>266.4765050292749</v>
      </c>
      <c r="Q6" s="81">
        <v>720.74722365227626</v>
      </c>
      <c r="R6" s="81">
        <v>280.62946254129514</v>
      </c>
      <c r="S6" s="81">
        <v>342.56250882893062</v>
      </c>
      <c r="T6" s="37">
        <v>17.255454973542633</v>
      </c>
      <c r="U6" s="37">
        <v>-34.506705451726091</v>
      </c>
      <c r="V6" s="37">
        <v>5.7525527132845644</v>
      </c>
      <c r="W6" s="37">
        <v>170.47308488720068</v>
      </c>
      <c r="X6" s="37">
        <v>-61.064093855367453</v>
      </c>
      <c r="Y6" s="37">
        <v>22.069331468901602</v>
      </c>
    </row>
    <row r="7" spans="3:25" s="15" customFormat="1" ht="16.5" thickTop="1" thickBot="1" x14ac:dyDescent="0.35">
      <c r="C7" s="31" t="s">
        <v>34</v>
      </c>
      <c r="D7" s="55">
        <v>502.33225690706854</v>
      </c>
      <c r="E7" s="56">
        <v>366.08344549125167</v>
      </c>
      <c r="F7" s="56">
        <v>383.89883136679276</v>
      </c>
      <c r="G7" s="56">
        <v>324.55373860941205</v>
      </c>
      <c r="H7" s="56">
        <v>403.91290627958347</v>
      </c>
      <c r="I7" s="56">
        <v>287.68699654775605</v>
      </c>
      <c r="J7" s="56">
        <v>313.30283852371701</v>
      </c>
      <c r="K7" s="56">
        <v>281.25187002573153</v>
      </c>
      <c r="L7" s="56">
        <v>386.46801837123331</v>
      </c>
      <c r="M7" s="56">
        <v>327.95698924731181</v>
      </c>
      <c r="N7" s="74">
        <v>356.07668237240586</v>
      </c>
      <c r="O7" s="56">
        <v>381.51759220008478</v>
      </c>
      <c r="P7" s="56">
        <v>274.74567461201457</v>
      </c>
      <c r="Q7" s="82">
        <v>414.84872326729135</v>
      </c>
      <c r="R7" s="81">
        <v>284.51940216646096</v>
      </c>
      <c r="S7" s="81">
        <v>374.46750034354818</v>
      </c>
      <c r="T7" s="38">
        <v>8.5742015102745786</v>
      </c>
      <c r="U7" s="38">
        <v>7.1447839993834057</v>
      </c>
      <c r="V7" s="38">
        <v>-27.986105954473068</v>
      </c>
      <c r="W7" s="38">
        <v>50.993723141638171</v>
      </c>
      <c r="X7" s="38">
        <v>-31.416107557081197</v>
      </c>
      <c r="Y7" s="38">
        <v>31.614047229180585</v>
      </c>
    </row>
    <row r="8" spans="3:25" s="15" customFormat="1" ht="16.5" thickTop="1" thickBot="1" x14ac:dyDescent="0.35">
      <c r="C8" s="31" t="s">
        <v>35</v>
      </c>
      <c r="D8" s="55">
        <v>465.49695636605452</v>
      </c>
      <c r="E8" s="56">
        <v>515.02145922746786</v>
      </c>
      <c r="F8" s="56">
        <v>350.25296047145162</v>
      </c>
      <c r="G8" s="56">
        <v>296.48454044896232</v>
      </c>
      <c r="H8" s="56">
        <v>327.31240150321253</v>
      </c>
      <c r="I8" s="56">
        <v>294.85840653602799</v>
      </c>
      <c r="J8" s="56">
        <v>412.88671784135846</v>
      </c>
      <c r="K8" s="56">
        <v>336.98399326032012</v>
      </c>
      <c r="L8" s="56">
        <v>459.22406967537609</v>
      </c>
      <c r="M8" s="56">
        <v>385.10911424903725</v>
      </c>
      <c r="N8" s="74">
        <v>299.39101146531488</v>
      </c>
      <c r="O8" s="56">
        <v>359.9345573532085</v>
      </c>
      <c r="P8" s="56">
        <v>236.40661938534279</v>
      </c>
      <c r="Q8" s="82">
        <v>463.32307484189522</v>
      </c>
      <c r="R8" s="81">
        <v>357.39357967962218</v>
      </c>
      <c r="S8" s="81">
        <v>270.69562480327352</v>
      </c>
      <c r="T8" s="38">
        <v>-22.258134022839908</v>
      </c>
      <c r="U8" s="38">
        <v>20.22223232139611</v>
      </c>
      <c r="V8" s="38">
        <v>-34.319554886930774</v>
      </c>
      <c r="W8" s="38">
        <v>95.985660658121674</v>
      </c>
      <c r="X8" s="38">
        <v>-22.862987171191619</v>
      </c>
      <c r="Y8" s="38">
        <v>-24.258397409955489</v>
      </c>
    </row>
    <row r="9" spans="3:25" s="15" customFormat="1" ht="16.5" thickTop="1" thickBot="1" x14ac:dyDescent="0.35">
      <c r="C9" s="31" t="s">
        <v>36</v>
      </c>
      <c r="D9" s="55">
        <v>388.93895555660959</v>
      </c>
      <c r="E9" s="56">
        <v>353.76183358246141</v>
      </c>
      <c r="F9" s="56">
        <v>318.06936941485333</v>
      </c>
      <c r="G9" s="56">
        <v>248.72871987618836</v>
      </c>
      <c r="H9" s="56">
        <v>354.43318380683394</v>
      </c>
      <c r="I9" s="56">
        <v>290.85720557567777</v>
      </c>
      <c r="J9" s="56">
        <v>334.32586323982656</v>
      </c>
      <c r="K9" s="56">
        <v>390.21980735984192</v>
      </c>
      <c r="L9" s="56">
        <v>271.25189646453038</v>
      </c>
      <c r="M9" s="56">
        <v>360.51272921488339</v>
      </c>
      <c r="N9" s="74">
        <v>311.14064765587239</v>
      </c>
      <c r="O9" s="56">
        <v>116.64208034580946</v>
      </c>
      <c r="P9" s="56">
        <v>250.49393169630258</v>
      </c>
      <c r="Q9" s="82">
        <v>375.65073355418838</v>
      </c>
      <c r="R9" s="81">
        <v>282.76544606249115</v>
      </c>
      <c r="S9" s="81">
        <v>322.49922880619198</v>
      </c>
      <c r="T9" s="38">
        <v>-13.694962079850114</v>
      </c>
      <c r="U9" s="38">
        <v>-62.511461866333242</v>
      </c>
      <c r="V9" s="38">
        <v>114.75434161810365</v>
      </c>
      <c r="W9" s="38">
        <v>49.96400551915373</v>
      </c>
      <c r="X9" s="38">
        <v>-24.726502358419683</v>
      </c>
      <c r="Y9" s="38">
        <v>14.051852267309799</v>
      </c>
    </row>
    <row r="10" spans="3:25" s="15" customFormat="1" ht="16.5" thickTop="1" thickBot="1" x14ac:dyDescent="0.35">
      <c r="C10" s="31" t="s">
        <v>37</v>
      </c>
      <c r="D10" s="55">
        <v>465.55315065136602</v>
      </c>
      <c r="E10" s="56">
        <v>315.40363140397238</v>
      </c>
      <c r="F10" s="56">
        <v>442.61228032111086</v>
      </c>
      <c r="G10" s="56">
        <v>394.41325228527677</v>
      </c>
      <c r="H10" s="56">
        <v>304.8780487804878</v>
      </c>
      <c r="I10" s="56">
        <v>422.15161143894687</v>
      </c>
      <c r="J10" s="56">
        <v>384.68263682461969</v>
      </c>
      <c r="K10" s="56">
        <v>423.32434114961609</v>
      </c>
      <c r="L10" s="56">
        <v>504.89236790606651</v>
      </c>
      <c r="M10" s="56">
        <v>476.64081709854361</v>
      </c>
      <c r="N10" s="74">
        <v>312.4834489698639</v>
      </c>
      <c r="O10" s="56">
        <v>178.3033033033033</v>
      </c>
      <c r="P10" s="56">
        <v>242.55577186991351</v>
      </c>
      <c r="Q10" s="82">
        <v>420.84645721394349</v>
      </c>
      <c r="R10" s="81">
        <v>354.91778163619648</v>
      </c>
      <c r="S10" s="81">
        <v>397.4020758072773</v>
      </c>
      <c r="T10" s="38">
        <v>-34.440476400647995</v>
      </c>
      <c r="U10" s="38">
        <v>-42.939920853056449</v>
      </c>
      <c r="V10" s="38">
        <v>36.035489739252554</v>
      </c>
      <c r="W10" s="38">
        <v>73.505026893216993</v>
      </c>
      <c r="X10" s="38">
        <v>-15.665731396244404</v>
      </c>
      <c r="Y10" s="38">
        <v>11.970179114505102</v>
      </c>
    </row>
    <row r="11" spans="3:25" s="15" customFormat="1" ht="16.5" thickTop="1" thickBot="1" x14ac:dyDescent="0.35">
      <c r="C11" s="31" t="s">
        <v>38</v>
      </c>
      <c r="D11" s="55">
        <v>517.23457180084495</v>
      </c>
      <c r="E11" s="56">
        <v>474.01045253818415</v>
      </c>
      <c r="F11" s="56">
        <v>361.0848959829305</v>
      </c>
      <c r="G11" s="56">
        <v>347.76708087705163</v>
      </c>
      <c r="H11" s="56">
        <v>384.12832418742084</v>
      </c>
      <c r="I11" s="56">
        <v>345.14304723885562</v>
      </c>
      <c r="J11" s="56">
        <v>493.39422606426359</v>
      </c>
      <c r="K11" s="56">
        <v>492.29125324377958</v>
      </c>
      <c r="L11" s="56">
        <v>409.59837610555314</v>
      </c>
      <c r="M11" s="56">
        <v>461.8376276130287</v>
      </c>
      <c r="N11" s="74">
        <v>359.60591133004925</v>
      </c>
      <c r="O11" s="56">
        <v>236.55527608096779</v>
      </c>
      <c r="P11" s="56">
        <v>233.48809747457128</v>
      </c>
      <c r="Q11" s="82">
        <v>379.39841793339451</v>
      </c>
      <c r="R11" s="81">
        <v>448.982547613875</v>
      </c>
      <c r="S11" s="81">
        <v>448.22799690331993</v>
      </c>
      <c r="T11" s="38">
        <v>-22.135856883588286</v>
      </c>
      <c r="U11" s="38">
        <v>-34.218190350087035</v>
      </c>
      <c r="V11" s="38">
        <v>-1.2966012245470613</v>
      </c>
      <c r="W11" s="38">
        <v>62.491545409381757</v>
      </c>
      <c r="X11" s="38">
        <v>18.340648350488475</v>
      </c>
      <c r="Y11" s="38">
        <v>-0.16805791551701452</v>
      </c>
    </row>
    <row r="12" spans="3:25" s="15" customFormat="1" ht="16.5" thickTop="1" thickBot="1" x14ac:dyDescent="0.35">
      <c r="C12" s="31" t="s">
        <v>39</v>
      </c>
      <c r="D12" s="55">
        <v>659.71563981042652</v>
      </c>
      <c r="E12" s="56">
        <v>565.97922158474182</v>
      </c>
      <c r="F12" s="56">
        <v>395.16413005203646</v>
      </c>
      <c r="G12" s="56">
        <v>336.75564681724848</v>
      </c>
      <c r="H12" s="56">
        <v>451.72219085262566</v>
      </c>
      <c r="I12" s="56">
        <v>389.30807513244503</v>
      </c>
      <c r="J12" s="56">
        <v>438.64802412564131</v>
      </c>
      <c r="K12" s="56">
        <v>499.18610960390669</v>
      </c>
      <c r="L12" s="56">
        <v>498.6400725294651</v>
      </c>
      <c r="M12" s="56">
        <v>522.12239362603827</v>
      </c>
      <c r="N12" s="74">
        <v>458.51738044939503</v>
      </c>
      <c r="O12" s="56">
        <v>272.21193242408935</v>
      </c>
      <c r="P12" s="56">
        <v>362.65645855894428</v>
      </c>
      <c r="Q12" s="82">
        <v>655.93321407274891</v>
      </c>
      <c r="R12" s="81">
        <v>495.18761333519319</v>
      </c>
      <c r="S12" s="81">
        <v>512.60426890864642</v>
      </c>
      <c r="T12" s="38">
        <v>-12.182012101591511</v>
      </c>
      <c r="U12" s="38">
        <v>-40.63214525100593</v>
      </c>
      <c r="V12" s="38">
        <v>33.225775714323923</v>
      </c>
      <c r="W12" s="38">
        <v>80.869028688796107</v>
      </c>
      <c r="X12" s="38">
        <v>-24.506397494261908</v>
      </c>
      <c r="Y12" s="38">
        <v>3.5171832058052446</v>
      </c>
    </row>
    <row r="13" spans="3:25" s="15" customFormat="1" ht="16.5" thickTop="1" thickBot="1" x14ac:dyDescent="0.35">
      <c r="C13" s="31" t="s">
        <v>40</v>
      </c>
      <c r="D13" s="55">
        <v>578.62625467427677</v>
      </c>
      <c r="E13" s="56">
        <v>557.1930391246417</v>
      </c>
      <c r="F13" s="56">
        <v>577.46651922840647</v>
      </c>
      <c r="G13" s="56">
        <v>404.52726255540733</v>
      </c>
      <c r="H13" s="56">
        <v>384.78857096074336</v>
      </c>
      <c r="I13" s="56">
        <v>470.13050174272513</v>
      </c>
      <c r="J13" s="56">
        <v>524.1257901896455</v>
      </c>
      <c r="K13" s="56">
        <v>614.57418788410882</v>
      </c>
      <c r="L13" s="56">
        <v>533.31385154880184</v>
      </c>
      <c r="M13" s="56">
        <v>637.91874554526021</v>
      </c>
      <c r="N13" s="74">
        <v>454.78736271711256</v>
      </c>
      <c r="O13" s="56">
        <v>294.60557176362909</v>
      </c>
      <c r="P13" s="56">
        <v>378.60124990275654</v>
      </c>
      <c r="Q13" s="82">
        <v>627.8719001017223</v>
      </c>
      <c r="R13" s="81">
        <v>516.57131822241536</v>
      </c>
      <c r="S13" s="81">
        <v>558.72863228751226</v>
      </c>
      <c r="T13" s="38">
        <v>-28.707634648926383</v>
      </c>
      <c r="U13" s="38">
        <v>-35.221249332101593</v>
      </c>
      <c r="V13" s="38">
        <v>28.511232030098775</v>
      </c>
      <c r="W13" s="38">
        <v>65.83989098371724</v>
      </c>
      <c r="X13" s="38">
        <v>-17.726638484900345</v>
      </c>
      <c r="Y13" s="38">
        <v>8.1609862139007898</v>
      </c>
    </row>
    <row r="14" spans="3:25" s="15" customFormat="1" ht="16.5" thickTop="1" thickBot="1" x14ac:dyDescent="0.35">
      <c r="C14" s="31" t="s">
        <v>41</v>
      </c>
      <c r="D14" s="55">
        <v>464.36941237739779</v>
      </c>
      <c r="E14" s="56">
        <v>455.07272240563935</v>
      </c>
      <c r="F14" s="56">
        <v>369.92509016924072</v>
      </c>
      <c r="G14" s="56">
        <v>383.82325407227108</v>
      </c>
      <c r="H14" s="56">
        <v>383.32767237614632</v>
      </c>
      <c r="I14" s="56">
        <v>417.43750296475497</v>
      </c>
      <c r="J14" s="56">
        <v>448.26298094882333</v>
      </c>
      <c r="K14" s="56">
        <v>485.18227117755049</v>
      </c>
      <c r="L14" s="56">
        <v>517.70796564301679</v>
      </c>
      <c r="M14" s="56">
        <v>535.2027740087442</v>
      </c>
      <c r="N14" s="74">
        <v>409.71374304707638</v>
      </c>
      <c r="O14" s="56">
        <v>238.53211009174311</v>
      </c>
      <c r="P14" s="56">
        <v>316.89731364112106</v>
      </c>
      <c r="Q14" s="82">
        <v>526.14963695675056</v>
      </c>
      <c r="R14" s="81">
        <v>483.01771064939049</v>
      </c>
      <c r="S14" s="81">
        <v>405.51472724556044</v>
      </c>
      <c r="T14" s="38">
        <v>-23.447006827288522</v>
      </c>
      <c r="U14" s="38">
        <v>-41.780788626283496</v>
      </c>
      <c r="V14" s="38">
        <v>32.853104564931527</v>
      </c>
      <c r="W14" s="38">
        <v>66.031586355636634</v>
      </c>
      <c r="X14" s="38">
        <v>-8.1976539139768523</v>
      </c>
      <c r="Y14" s="38">
        <v>-16.04557797676437</v>
      </c>
    </row>
    <row r="15" spans="3:25" s="15" customFormat="1" ht="16.5" thickTop="1" thickBot="1" x14ac:dyDescent="0.35">
      <c r="C15" s="31" t="s">
        <v>42</v>
      </c>
      <c r="D15" s="55">
        <v>408.97894687921178</v>
      </c>
      <c r="E15" s="56">
        <v>308.71641503063046</v>
      </c>
      <c r="F15" s="56">
        <v>363.81954550542929</v>
      </c>
      <c r="G15" s="56">
        <v>376.81679526287456</v>
      </c>
      <c r="H15" s="56">
        <v>334.66802127532424</v>
      </c>
      <c r="I15" s="56">
        <v>275.41752124230879</v>
      </c>
      <c r="J15" s="56">
        <v>309.59752321981426</v>
      </c>
      <c r="K15" s="56">
        <v>438.0272550292018</v>
      </c>
      <c r="L15" s="56">
        <v>477.35120861263459</v>
      </c>
      <c r="M15" s="56">
        <v>573.19443752180632</v>
      </c>
      <c r="N15" s="74">
        <v>330.64048812080307</v>
      </c>
      <c r="O15" s="56">
        <v>227.87153742077905</v>
      </c>
      <c r="P15" s="56">
        <v>251.73856949557884</v>
      </c>
      <c r="Q15" s="82">
        <v>438.45803079729211</v>
      </c>
      <c r="R15" s="81">
        <v>385.36862720323455</v>
      </c>
      <c r="S15" s="81">
        <v>443.85122204981894</v>
      </c>
      <c r="T15" s="38">
        <v>-42.316172928976769</v>
      </c>
      <c r="U15" s="38">
        <v>-31.081780481305202</v>
      </c>
      <c r="V15" s="38">
        <v>10.473897857075421</v>
      </c>
      <c r="W15" s="38">
        <v>74.171972008839319</v>
      </c>
      <c r="X15" s="38">
        <v>-12.108206456503895</v>
      </c>
      <c r="Y15" s="38">
        <v>15.17575399715712</v>
      </c>
    </row>
    <row r="16" spans="3:25" s="15" customFormat="1" ht="16.5" thickTop="1" thickBot="1" x14ac:dyDescent="0.35">
      <c r="C16" s="31" t="s">
        <v>43</v>
      </c>
      <c r="D16" s="55">
        <v>360.68530207394048</v>
      </c>
      <c r="E16" s="56">
        <v>371.0366539239937</v>
      </c>
      <c r="F16" s="56">
        <v>314.95127169004041</v>
      </c>
      <c r="G16" s="56">
        <v>311.38790035587186</v>
      </c>
      <c r="H16" s="56">
        <v>218.0605438686506</v>
      </c>
      <c r="I16" s="56">
        <v>304.89741472400431</v>
      </c>
      <c r="J16" s="56">
        <v>264.68053674750706</v>
      </c>
      <c r="K16" s="56">
        <v>352.23466913038459</v>
      </c>
      <c r="L16" s="56">
        <v>313.80753138075312</v>
      </c>
      <c r="M16" s="56">
        <v>449.79919678714862</v>
      </c>
      <c r="N16" s="74">
        <v>272.95285359801488</v>
      </c>
      <c r="O16" s="56">
        <v>263.14814128460768</v>
      </c>
      <c r="P16" s="56">
        <v>288.67140744913047</v>
      </c>
      <c r="Q16" s="82">
        <v>322.70511066680695</v>
      </c>
      <c r="R16" s="81">
        <v>267.41634668129456</v>
      </c>
      <c r="S16" s="81">
        <v>318.13382398275974</v>
      </c>
      <c r="T16" s="38">
        <v>-39.316731655441338</v>
      </c>
      <c r="U16" s="38">
        <v>-3.5920900566391865</v>
      </c>
      <c r="V16" s="38">
        <v>9.6992006251406977</v>
      </c>
      <c r="W16" s="38">
        <v>11.789772848796559</v>
      </c>
      <c r="X16" s="38">
        <v>-17.132906222423617</v>
      </c>
      <c r="Y16" s="38">
        <v>18.965735614476106</v>
      </c>
    </row>
    <row r="17" spans="2:25" s="15" customFormat="1" ht="16.5" thickTop="1" thickBot="1" x14ac:dyDescent="0.35">
      <c r="C17" s="31" t="s">
        <v>44</v>
      </c>
      <c r="D17" s="55">
        <v>273.94258163488934</v>
      </c>
      <c r="E17" s="56">
        <v>244.58221944144248</v>
      </c>
      <c r="F17" s="56">
        <v>201.01114698178716</v>
      </c>
      <c r="G17" s="56">
        <v>146.15237974200929</v>
      </c>
      <c r="H17" s="56">
        <v>175.98748533437623</v>
      </c>
      <c r="I17" s="56">
        <v>244.35727605941739</v>
      </c>
      <c r="J17" s="56">
        <v>347.00706407237578</v>
      </c>
      <c r="K17" s="56">
        <v>196.57724329324699</v>
      </c>
      <c r="L17" s="56">
        <v>313.89393689079793</v>
      </c>
      <c r="M17" s="56">
        <v>252.34899328859061</v>
      </c>
      <c r="N17" s="74">
        <v>196.33507853403142</v>
      </c>
      <c r="O17" s="56">
        <v>274.92941001634716</v>
      </c>
      <c r="P17" s="56">
        <v>226.928895612708</v>
      </c>
      <c r="Q17" s="82">
        <v>206.95219053632187</v>
      </c>
      <c r="R17" s="81">
        <v>235.36741545810114</v>
      </c>
      <c r="S17" s="81">
        <v>184.03070583546156</v>
      </c>
      <c r="T17" s="38">
        <v>-22.197003453269463</v>
      </c>
      <c r="U17" s="38">
        <v>40.030712834992812</v>
      </c>
      <c r="V17" s="38">
        <v>-17.459214130923669</v>
      </c>
      <c r="W17" s="38">
        <v>-8.8030680369941585</v>
      </c>
      <c r="X17" s="38">
        <v>13.730333005000089</v>
      </c>
      <c r="Y17" s="38">
        <v>-21.811307025112939</v>
      </c>
    </row>
    <row r="18" spans="2:25" s="15" customFormat="1" ht="16.5" thickTop="1" thickBot="1" x14ac:dyDescent="0.35">
      <c r="C18" s="31" t="s">
        <v>47</v>
      </c>
      <c r="D18" s="57">
        <v>5511.9966538651661</v>
      </c>
      <c r="E18" s="58">
        <v>4902.3368754918756</v>
      </c>
      <c r="F18" s="58">
        <v>4532.2515613557262</v>
      </c>
      <c r="G18" s="58">
        <v>4009.5565465401191</v>
      </c>
      <c r="H18" s="58">
        <v>4099.4814487979838</v>
      </c>
      <c r="I18" s="58">
        <v>4196.9330104923329</v>
      </c>
      <c r="J18" s="58">
        <v>4636.7579573790417</v>
      </c>
      <c r="K18" s="58">
        <v>5050.4688526548407</v>
      </c>
      <c r="L18" s="58">
        <v>5135.5399637358805</v>
      </c>
      <c r="M18" s="58">
        <v>5474.1907198191211</v>
      </c>
      <c r="N18" s="75">
        <v>4241.7116624604032</v>
      </c>
      <c r="O18" s="58">
        <v>3084.3994842804732</v>
      </c>
      <c r="P18" s="58">
        <v>3652.7181626964439</v>
      </c>
      <c r="Q18" s="83">
        <v>4986.6182516164463</v>
      </c>
      <c r="R18" s="83">
        <v>4392.1372512495709</v>
      </c>
      <c r="S18" s="83">
        <v>4739.9129584395296</v>
      </c>
      <c r="T18" s="38">
        <v>-22.514360942825199</v>
      </c>
      <c r="U18" s="38">
        <v>-27.284084121565009</v>
      </c>
      <c r="V18" s="38">
        <v>18.425585962920355</v>
      </c>
      <c r="W18" s="38">
        <v>36.518012874426496</v>
      </c>
      <c r="X18" s="38">
        <v>-11.921526180075452</v>
      </c>
      <c r="Y18" s="38">
        <v>7.9181429744941561</v>
      </c>
    </row>
    <row r="19" spans="2:25" s="15" customFormat="1" ht="16.5" thickTop="1" thickBot="1" x14ac:dyDescent="0.3">
      <c r="C19" s="44" t="s">
        <v>48</v>
      </c>
      <c r="D19" s="36">
        <v>464.36234161364069</v>
      </c>
      <c r="E19" s="36">
        <v>261.55187445510029</v>
      </c>
      <c r="F19" s="36">
        <v>350.13201699001263</v>
      </c>
      <c r="G19" s="36">
        <v>328.27199402865085</v>
      </c>
      <c r="H19" s="36">
        <v>332.07215061881567</v>
      </c>
      <c r="I19" s="36">
        <v>339.26066805105353</v>
      </c>
      <c r="J19" s="36">
        <v>372.54077499797216</v>
      </c>
      <c r="K19" s="36">
        <v>403.498062333799</v>
      </c>
      <c r="L19" s="36">
        <v>416.78981352345949</v>
      </c>
      <c r="M19" s="36">
        <v>442.5639957689657</v>
      </c>
      <c r="N19" s="36">
        <v>345.5323375811551</v>
      </c>
      <c r="O19" s="36">
        <v>258.01938903969727</v>
      </c>
      <c r="P19" s="36">
        <v>277.47170789397154</v>
      </c>
      <c r="Q19" s="36">
        <v>462.74039279955264</v>
      </c>
      <c r="R19" s="36">
        <v>366.01143760413089</v>
      </c>
      <c r="S19" s="36">
        <v>381.55985965019181</v>
      </c>
      <c r="T19" s="36">
        <v>-21.924887499990984</v>
      </c>
      <c r="U19" s="36">
        <v>-25.326992302393023</v>
      </c>
      <c r="V19" s="36">
        <v>7.5390918979664177</v>
      </c>
      <c r="W19" s="36">
        <v>66.770297523946695</v>
      </c>
      <c r="X19" s="36">
        <v>-20.903503714084081</v>
      </c>
      <c r="Y19" s="36">
        <v>4.248069991429535</v>
      </c>
    </row>
    <row r="20" spans="2:25" s="15" customFormat="1" x14ac:dyDescent="0.3">
      <c r="B20" s="21"/>
      <c r="C20" s="47" t="s">
        <v>50</v>
      </c>
      <c r="D20" s="30"/>
      <c r="E20" s="30"/>
      <c r="F20" s="30"/>
      <c r="G20" s="30"/>
      <c r="H20" s="30"/>
      <c r="I20" s="30"/>
    </row>
    <row r="21" spans="2:25" s="15" customFormat="1" x14ac:dyDescent="0.25">
      <c r="B21" s="47" t="s">
        <v>81</v>
      </c>
      <c r="D21" s="30"/>
      <c r="E21" s="30"/>
      <c r="F21" s="30"/>
      <c r="G21" s="30"/>
      <c r="H21" s="30"/>
      <c r="I21" s="30"/>
      <c r="J21" s="30"/>
      <c r="K21" s="30"/>
      <c r="L21" s="30"/>
    </row>
    <row r="22" spans="2:25" s="15" customFormat="1" x14ac:dyDescent="0.25">
      <c r="B22" s="69" t="s">
        <v>173</v>
      </c>
    </row>
    <row r="23" spans="2:25" x14ac:dyDescent="0.3">
      <c r="B23" s="46" t="s">
        <v>85</v>
      </c>
    </row>
    <row r="24" spans="2:25" hidden="1" x14ac:dyDescent="0.3">
      <c r="C24" s="47" t="s">
        <v>49</v>
      </c>
    </row>
    <row r="25" spans="2:25" x14ac:dyDescent="0.3">
      <c r="C25" s="45" t="s">
        <v>91</v>
      </c>
    </row>
    <row r="26" spans="2:25" x14ac:dyDescent="0.3">
      <c r="C26" s="47" t="s">
        <v>70</v>
      </c>
    </row>
    <row r="27" spans="2:25" x14ac:dyDescent="0.3">
      <c r="C27" s="76" t="s">
        <v>174</v>
      </c>
    </row>
  </sheetData>
  <mergeCells count="2">
    <mergeCell ref="G2:M2"/>
    <mergeCell ref="G3:M3"/>
  </mergeCells>
  <pageMargins left="0" right="0" top="0" bottom="0.59055118110236227" header="0" footer="0"/>
  <pageSetup paperSize="9" orientation="landscape" r:id="rId1"/>
  <rowBreaks count="1" manualBreakCount="1">
    <brk id="26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C1:S24"/>
  <sheetViews>
    <sheetView showGridLines="0" showZeros="0" topLeftCell="A22" zoomScaleNormal="100" workbookViewId="0">
      <selection activeCell="V45" sqref="V45"/>
    </sheetView>
  </sheetViews>
  <sheetFormatPr baseColWidth="10" defaultColWidth="11" defaultRowHeight="15" x14ac:dyDescent="0.25"/>
  <cols>
    <col min="1" max="1" width="2.7109375" customWidth="1"/>
    <col min="2" max="2" width="3.28515625" customWidth="1"/>
    <col min="3" max="3" width="10.7109375" customWidth="1"/>
    <col min="4" max="6" width="10.7109375" hidden="1" customWidth="1"/>
    <col min="7" max="12" width="10.7109375" customWidth="1"/>
  </cols>
  <sheetData>
    <row r="1" spans="3:19" s="1" customFormat="1" x14ac:dyDescent="0.25"/>
    <row r="2" spans="3:19" s="1" customFormat="1" x14ac:dyDescent="0.25">
      <c r="E2" s="84"/>
      <c r="F2" s="84"/>
      <c r="G2" s="103" t="s">
        <v>105</v>
      </c>
      <c r="H2" s="103"/>
      <c r="I2" s="103"/>
      <c r="J2" s="103"/>
      <c r="K2" s="103"/>
      <c r="L2" s="15"/>
      <c r="M2" s="15"/>
      <c r="N2" s="15"/>
    </row>
    <row r="3" spans="3:19" s="1" customFormat="1" x14ac:dyDescent="0.25">
      <c r="C3" s="16"/>
      <c r="E3" s="84"/>
      <c r="F3" s="84"/>
      <c r="G3" s="103" t="s">
        <v>172</v>
      </c>
      <c r="H3" s="103"/>
      <c r="I3" s="103"/>
      <c r="J3" s="103"/>
      <c r="K3" s="103"/>
      <c r="L3" s="15"/>
      <c r="M3" s="15"/>
      <c r="N3" s="15"/>
    </row>
    <row r="4" spans="3:19" ht="16.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2" customFormat="1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103</v>
      </c>
      <c r="S5" s="32" t="s">
        <v>144</v>
      </c>
    </row>
    <row r="6" spans="3:19" s="1" customFormat="1" ht="16.5" thickTop="1" thickBot="1" x14ac:dyDescent="0.3">
      <c r="C6" s="31" t="s">
        <v>33</v>
      </c>
      <c r="D6" s="39">
        <v>108</v>
      </c>
      <c r="E6" s="39">
        <v>92</v>
      </c>
      <c r="F6" s="39">
        <v>82</v>
      </c>
      <c r="G6" s="39">
        <v>102</v>
      </c>
      <c r="H6" s="39">
        <v>75</v>
      </c>
      <c r="I6" s="39">
        <v>109</v>
      </c>
      <c r="J6" s="39">
        <v>113</v>
      </c>
      <c r="K6" s="39">
        <v>94</v>
      </c>
      <c r="L6" s="39">
        <v>141</v>
      </c>
      <c r="M6" s="62">
        <v>147</v>
      </c>
      <c r="N6" s="66">
        <v>150</v>
      </c>
      <c r="O6" s="39">
        <v>147</v>
      </c>
      <c r="P6" s="39">
        <v>268</v>
      </c>
      <c r="Q6" s="39">
        <v>341</v>
      </c>
      <c r="R6" s="39">
        <v>151</v>
      </c>
      <c r="S6" s="39">
        <v>142</v>
      </c>
    </row>
    <row r="7" spans="3:19" s="1" customFormat="1" ht="16.5" thickTop="1" thickBot="1" x14ac:dyDescent="0.3">
      <c r="C7" s="31" t="s">
        <v>34</v>
      </c>
      <c r="D7" s="40">
        <v>124</v>
      </c>
      <c r="E7" s="40">
        <v>121</v>
      </c>
      <c r="F7" s="40">
        <v>107</v>
      </c>
      <c r="G7" s="40">
        <v>111</v>
      </c>
      <c r="H7" s="40">
        <v>88</v>
      </c>
      <c r="I7" s="40">
        <v>112</v>
      </c>
      <c r="J7" s="40">
        <v>134</v>
      </c>
      <c r="K7" s="40">
        <v>136</v>
      </c>
      <c r="L7" s="40">
        <v>137</v>
      </c>
      <c r="M7" s="63">
        <v>147</v>
      </c>
      <c r="N7" s="67">
        <v>181</v>
      </c>
      <c r="O7" s="40">
        <v>181</v>
      </c>
      <c r="P7" s="39">
        <v>136</v>
      </c>
      <c r="Q7" s="39">
        <v>227</v>
      </c>
      <c r="R7" s="39">
        <v>145</v>
      </c>
      <c r="S7" s="39">
        <v>141</v>
      </c>
    </row>
    <row r="8" spans="3:19" s="1" customFormat="1" ht="16.5" thickTop="1" thickBot="1" x14ac:dyDescent="0.3">
      <c r="C8" s="31" t="s">
        <v>35</v>
      </c>
      <c r="D8" s="40">
        <v>137</v>
      </c>
      <c r="E8" s="40">
        <v>141</v>
      </c>
      <c r="F8" s="40">
        <v>153</v>
      </c>
      <c r="G8" s="40">
        <v>85</v>
      </c>
      <c r="H8" s="40">
        <v>91</v>
      </c>
      <c r="I8" s="40">
        <v>137</v>
      </c>
      <c r="J8" s="40">
        <v>184</v>
      </c>
      <c r="K8" s="40">
        <v>155</v>
      </c>
      <c r="L8" s="40">
        <v>173</v>
      </c>
      <c r="M8" s="63">
        <v>173</v>
      </c>
      <c r="N8" s="67">
        <v>204</v>
      </c>
      <c r="O8" s="40">
        <v>147</v>
      </c>
      <c r="P8" s="39">
        <v>131</v>
      </c>
      <c r="Q8" s="39">
        <v>199</v>
      </c>
      <c r="R8" s="39">
        <v>199</v>
      </c>
      <c r="S8" s="39">
        <v>147</v>
      </c>
    </row>
    <row r="9" spans="3:19" s="1" customFormat="1" ht="16.5" thickTop="1" thickBot="1" x14ac:dyDescent="0.3">
      <c r="C9" s="31" t="s">
        <v>36</v>
      </c>
      <c r="D9" s="40">
        <v>142</v>
      </c>
      <c r="E9" s="40">
        <v>120</v>
      </c>
      <c r="F9" s="40">
        <v>129</v>
      </c>
      <c r="G9" s="40">
        <v>112</v>
      </c>
      <c r="H9" s="40">
        <v>130</v>
      </c>
      <c r="I9" s="40">
        <v>148</v>
      </c>
      <c r="J9" s="40">
        <v>162</v>
      </c>
      <c r="K9" s="40">
        <v>231</v>
      </c>
      <c r="L9" s="40">
        <v>185</v>
      </c>
      <c r="M9" s="63">
        <v>217</v>
      </c>
      <c r="N9" s="67">
        <v>202</v>
      </c>
      <c r="O9" s="40">
        <v>40</v>
      </c>
      <c r="P9" s="39">
        <v>116</v>
      </c>
      <c r="Q9" s="39">
        <v>215</v>
      </c>
      <c r="R9" s="39">
        <v>201</v>
      </c>
      <c r="S9" s="39">
        <v>199</v>
      </c>
    </row>
    <row r="10" spans="3:19" s="1" customFormat="1" ht="16.5" thickTop="1" thickBot="1" x14ac:dyDescent="0.3">
      <c r="C10" s="31" t="s">
        <v>37</v>
      </c>
      <c r="D10" s="40">
        <v>183</v>
      </c>
      <c r="E10" s="40">
        <v>193</v>
      </c>
      <c r="F10" s="40">
        <v>185</v>
      </c>
      <c r="G10" s="40">
        <v>152</v>
      </c>
      <c r="H10" s="40">
        <v>203</v>
      </c>
      <c r="I10" s="40">
        <v>227</v>
      </c>
      <c r="J10" s="40">
        <v>229</v>
      </c>
      <c r="K10" s="40">
        <v>290</v>
      </c>
      <c r="L10" s="40">
        <v>305</v>
      </c>
      <c r="M10" s="63">
        <v>282</v>
      </c>
      <c r="N10" s="67">
        <v>348</v>
      </c>
      <c r="O10" s="40">
        <v>93</v>
      </c>
      <c r="P10" s="39">
        <v>158</v>
      </c>
      <c r="Q10" s="39">
        <v>343</v>
      </c>
      <c r="R10" s="39">
        <v>321</v>
      </c>
      <c r="S10" s="39">
        <v>342</v>
      </c>
    </row>
    <row r="11" spans="3:19" s="1" customFormat="1" ht="16.5" thickTop="1" thickBot="1" x14ac:dyDescent="0.3">
      <c r="C11" s="31" t="s">
        <v>38</v>
      </c>
      <c r="D11" s="40">
        <v>220</v>
      </c>
      <c r="E11" s="40">
        <v>215</v>
      </c>
      <c r="F11" s="40">
        <v>245</v>
      </c>
      <c r="G11" s="40">
        <v>199</v>
      </c>
      <c r="H11" s="40">
        <v>201</v>
      </c>
      <c r="I11" s="40">
        <v>271</v>
      </c>
      <c r="J11" s="40">
        <v>272</v>
      </c>
      <c r="K11" s="40">
        <v>299</v>
      </c>
      <c r="L11" s="40">
        <v>347</v>
      </c>
      <c r="M11" s="63">
        <v>309</v>
      </c>
      <c r="N11" s="67">
        <v>390</v>
      </c>
      <c r="O11" s="40">
        <v>152</v>
      </c>
      <c r="P11" s="39">
        <v>208</v>
      </c>
      <c r="Q11" s="39">
        <v>440</v>
      </c>
      <c r="R11" s="39">
        <v>359</v>
      </c>
      <c r="S11" s="39">
        <v>307</v>
      </c>
    </row>
    <row r="12" spans="3:19" s="1" customFormat="1" ht="16.5" thickTop="1" thickBot="1" x14ac:dyDescent="0.3">
      <c r="C12" s="31" t="s">
        <v>39</v>
      </c>
      <c r="D12" s="40">
        <v>290</v>
      </c>
      <c r="E12" s="40">
        <v>243</v>
      </c>
      <c r="F12" s="40">
        <v>241</v>
      </c>
      <c r="G12" s="40">
        <v>223</v>
      </c>
      <c r="H12" s="40">
        <v>295</v>
      </c>
      <c r="I12" s="40">
        <v>334</v>
      </c>
      <c r="J12" s="40">
        <v>319</v>
      </c>
      <c r="K12" s="40">
        <v>352</v>
      </c>
      <c r="L12" s="40">
        <v>391</v>
      </c>
      <c r="M12" s="63">
        <v>376</v>
      </c>
      <c r="N12" s="67">
        <v>470</v>
      </c>
      <c r="O12" s="40">
        <v>208</v>
      </c>
      <c r="P12" s="39">
        <v>300</v>
      </c>
      <c r="Q12" s="39">
        <v>406</v>
      </c>
      <c r="R12" s="39">
        <v>425</v>
      </c>
      <c r="S12" s="39">
        <v>441</v>
      </c>
    </row>
    <row r="13" spans="3:19" s="1" customFormat="1" ht="16.5" thickTop="1" thickBot="1" x14ac:dyDescent="0.3">
      <c r="C13" s="31" t="s">
        <v>40</v>
      </c>
      <c r="D13" s="40">
        <v>251</v>
      </c>
      <c r="E13" s="40">
        <v>287</v>
      </c>
      <c r="F13" s="40">
        <v>281</v>
      </c>
      <c r="G13" s="40">
        <v>256</v>
      </c>
      <c r="H13" s="40">
        <v>294</v>
      </c>
      <c r="I13" s="40">
        <v>292</v>
      </c>
      <c r="J13" s="40">
        <v>313</v>
      </c>
      <c r="K13" s="40">
        <v>309</v>
      </c>
      <c r="L13" s="40">
        <v>419</v>
      </c>
      <c r="M13" s="63">
        <v>416</v>
      </c>
      <c r="N13" s="67">
        <v>447</v>
      </c>
      <c r="O13" s="40">
        <v>218</v>
      </c>
      <c r="P13" s="39">
        <v>347</v>
      </c>
      <c r="Q13" s="39">
        <v>342</v>
      </c>
      <c r="R13" s="39">
        <v>417</v>
      </c>
      <c r="S13" s="39">
        <v>375</v>
      </c>
    </row>
    <row r="14" spans="3:19" s="1" customFormat="1" ht="16.5" thickTop="1" thickBot="1" x14ac:dyDescent="0.3">
      <c r="C14" s="31" t="s">
        <v>41</v>
      </c>
      <c r="D14" s="40">
        <v>234</v>
      </c>
      <c r="E14" s="40">
        <v>239</v>
      </c>
      <c r="F14" s="40">
        <v>228</v>
      </c>
      <c r="G14" s="40">
        <v>160</v>
      </c>
      <c r="H14" s="40">
        <v>177</v>
      </c>
      <c r="I14" s="40">
        <v>235</v>
      </c>
      <c r="J14" s="40">
        <v>242</v>
      </c>
      <c r="K14" s="40">
        <v>307</v>
      </c>
      <c r="L14" s="40">
        <v>313</v>
      </c>
      <c r="M14" s="63">
        <v>324</v>
      </c>
      <c r="N14" s="67">
        <v>377</v>
      </c>
      <c r="O14" s="40">
        <v>158</v>
      </c>
      <c r="P14" s="39">
        <v>307</v>
      </c>
      <c r="Q14" s="39">
        <v>301</v>
      </c>
      <c r="R14" s="39">
        <v>379</v>
      </c>
      <c r="S14" s="39">
        <v>304</v>
      </c>
    </row>
    <row r="15" spans="3:19" s="1" customFormat="1" ht="16.5" thickTop="1" thickBot="1" x14ac:dyDescent="0.3">
      <c r="C15" s="31" t="s">
        <v>42</v>
      </c>
      <c r="D15" s="40">
        <v>147</v>
      </c>
      <c r="E15" s="40">
        <v>158</v>
      </c>
      <c r="F15" s="40">
        <v>140</v>
      </c>
      <c r="G15" s="40">
        <v>112</v>
      </c>
      <c r="H15" s="40">
        <v>150</v>
      </c>
      <c r="I15" s="40">
        <v>138</v>
      </c>
      <c r="J15" s="40">
        <v>142</v>
      </c>
      <c r="K15" s="40">
        <v>197</v>
      </c>
      <c r="L15" s="40">
        <v>232</v>
      </c>
      <c r="M15" s="63">
        <v>221</v>
      </c>
      <c r="N15" s="67">
        <v>259</v>
      </c>
      <c r="O15" s="40">
        <v>116</v>
      </c>
      <c r="P15" s="39">
        <v>192</v>
      </c>
      <c r="Q15" s="39">
        <v>266</v>
      </c>
      <c r="R15" s="39">
        <v>267</v>
      </c>
      <c r="S15" s="39">
        <v>276</v>
      </c>
    </row>
    <row r="16" spans="3:19" s="1" customFormat="1" ht="16.5" thickTop="1" thickBot="1" x14ac:dyDescent="0.3">
      <c r="C16" s="31" t="s">
        <v>43</v>
      </c>
      <c r="D16" s="40">
        <v>110</v>
      </c>
      <c r="E16" s="40">
        <v>114</v>
      </c>
      <c r="F16" s="40">
        <v>86</v>
      </c>
      <c r="G16" s="40">
        <v>81</v>
      </c>
      <c r="H16" s="40">
        <v>93</v>
      </c>
      <c r="I16" s="40">
        <v>104</v>
      </c>
      <c r="J16" s="40">
        <v>125</v>
      </c>
      <c r="K16" s="40">
        <v>130</v>
      </c>
      <c r="L16" s="40">
        <v>152</v>
      </c>
      <c r="M16" s="63">
        <v>164</v>
      </c>
      <c r="N16" s="67">
        <v>180</v>
      </c>
      <c r="O16" s="40">
        <v>131</v>
      </c>
      <c r="P16" s="39">
        <v>147</v>
      </c>
      <c r="Q16" s="39">
        <v>155</v>
      </c>
      <c r="R16" s="39">
        <v>161</v>
      </c>
      <c r="S16" s="39">
        <v>147</v>
      </c>
    </row>
    <row r="17" spans="3:19" s="1" customFormat="1" ht="16.5" thickTop="1" thickBot="1" x14ac:dyDescent="0.3">
      <c r="C17" s="31" t="s">
        <v>44</v>
      </c>
      <c r="D17" s="40">
        <v>74</v>
      </c>
      <c r="E17" s="40">
        <v>55</v>
      </c>
      <c r="F17" s="40">
        <v>72</v>
      </c>
      <c r="G17" s="40">
        <v>67</v>
      </c>
      <c r="H17" s="40">
        <v>56</v>
      </c>
      <c r="I17" s="40">
        <v>72</v>
      </c>
      <c r="J17" s="40">
        <v>98</v>
      </c>
      <c r="K17" s="40">
        <v>101</v>
      </c>
      <c r="L17" s="40">
        <v>75</v>
      </c>
      <c r="M17" s="63">
        <v>100</v>
      </c>
      <c r="N17" s="67">
        <v>102</v>
      </c>
      <c r="O17" s="40">
        <v>98</v>
      </c>
      <c r="P17" s="39">
        <v>155</v>
      </c>
      <c r="Q17" s="39">
        <v>100</v>
      </c>
      <c r="R17" s="39">
        <v>107</v>
      </c>
      <c r="S17" s="39">
        <v>93</v>
      </c>
    </row>
    <row r="18" spans="3:19" s="1" customFormat="1" ht="16.5" thickTop="1" thickBot="1" x14ac:dyDescent="0.3">
      <c r="C18" s="31" t="s">
        <v>45</v>
      </c>
      <c r="D18" s="41">
        <v>2020</v>
      </c>
      <c r="E18" s="41">
        <v>1978</v>
      </c>
      <c r="F18" s="41">
        <v>1949</v>
      </c>
      <c r="G18" s="41">
        <v>1660</v>
      </c>
      <c r="H18" s="41">
        <v>1853</v>
      </c>
      <c r="I18" s="41">
        <v>2179</v>
      </c>
      <c r="J18" s="41">
        <v>2333</v>
      </c>
      <c r="K18" s="41">
        <v>2601</v>
      </c>
      <c r="L18" s="41">
        <v>2870</v>
      </c>
      <c r="M18" s="64">
        <v>2876</v>
      </c>
      <c r="N18" s="68">
        <v>3310</v>
      </c>
      <c r="O18" s="41">
        <v>1689</v>
      </c>
      <c r="P18" s="41">
        <v>2465</v>
      </c>
      <c r="Q18" s="41">
        <v>3335</v>
      </c>
      <c r="R18" s="41">
        <v>3132</v>
      </c>
      <c r="S18" s="41">
        <v>2914</v>
      </c>
    </row>
    <row r="19" spans="3:19" s="15" customFormat="1" ht="16.5" thickTop="1" thickBot="1" x14ac:dyDescent="0.3">
      <c r="C19" s="44" t="s">
        <v>46</v>
      </c>
      <c r="D19" s="42"/>
      <c r="E19" s="42"/>
      <c r="F19" s="42"/>
      <c r="G19" s="42">
        <v>1660</v>
      </c>
      <c r="H19" s="42">
        <v>1853</v>
      </c>
      <c r="I19" s="42">
        <v>2179</v>
      </c>
      <c r="J19" s="42">
        <v>2333</v>
      </c>
      <c r="K19" s="42">
        <v>2601</v>
      </c>
      <c r="L19" s="42">
        <v>2870</v>
      </c>
      <c r="M19" s="42">
        <v>2876</v>
      </c>
      <c r="N19" s="42">
        <v>3310</v>
      </c>
      <c r="O19" s="42">
        <v>1689</v>
      </c>
      <c r="P19" s="42">
        <v>2465</v>
      </c>
      <c r="Q19" s="42">
        <v>3335</v>
      </c>
      <c r="R19" s="42">
        <v>3132</v>
      </c>
      <c r="S19" s="42">
        <v>2914</v>
      </c>
    </row>
    <row r="20" spans="3:19" s="15" customFormat="1" x14ac:dyDescent="0.25">
      <c r="C20" s="47" t="s">
        <v>81</v>
      </c>
    </row>
    <row r="21" spans="3:19" s="1" customFormat="1" x14ac:dyDescent="0.25">
      <c r="C21" s="69" t="s">
        <v>173</v>
      </c>
    </row>
    <row r="22" spans="3:19" s="1" customFormat="1" x14ac:dyDescent="0.25">
      <c r="C22" s="45" t="s">
        <v>91</v>
      </c>
    </row>
    <row r="23" spans="3:19" x14ac:dyDescent="0.25">
      <c r="C23" s="47" t="s">
        <v>68</v>
      </c>
    </row>
    <row r="24" spans="3:19" x14ac:dyDescent="0.25">
      <c r="C24" s="76" t="s">
        <v>174</v>
      </c>
    </row>
  </sheetData>
  <mergeCells count="2">
    <mergeCell ref="G2:K2"/>
    <mergeCell ref="G3:K3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Y27"/>
  <sheetViews>
    <sheetView showGridLines="0" showZeros="0" topLeftCell="C1" zoomScaleNormal="100" workbookViewId="0">
      <selection activeCell="X5" sqref="X5:Y19"/>
    </sheetView>
  </sheetViews>
  <sheetFormatPr baseColWidth="10" defaultColWidth="11" defaultRowHeight="15" x14ac:dyDescent="0.25"/>
  <cols>
    <col min="1" max="1" width="2.140625" customWidth="1"/>
    <col min="2" max="2" width="1.85546875" customWidth="1"/>
    <col min="3" max="3" width="11.42578125" customWidth="1"/>
    <col min="4" max="4" width="9.140625" hidden="1" customWidth="1"/>
    <col min="5" max="5" width="9" hidden="1" customWidth="1"/>
    <col min="6" max="6" width="9.140625" hidden="1" customWidth="1"/>
    <col min="7" max="8" width="9" customWidth="1"/>
    <col min="9" max="9" width="9.140625" customWidth="1"/>
    <col min="10" max="10" width="8.7109375" customWidth="1"/>
    <col min="11" max="11" width="8.5703125" customWidth="1"/>
    <col min="12" max="12" width="9.140625" customWidth="1"/>
    <col min="13" max="13" width="8.85546875" customWidth="1"/>
    <col min="14" max="16" width="9.140625" customWidth="1"/>
    <col min="17" max="17" width="10.42578125" customWidth="1"/>
    <col min="20" max="22" width="0" hidden="1" customWidth="1"/>
  </cols>
  <sheetData>
    <row r="2" spans="3:25" x14ac:dyDescent="0.25">
      <c r="C2" s="15"/>
      <c r="E2" s="84"/>
      <c r="F2" s="84"/>
      <c r="G2" s="103" t="s">
        <v>153</v>
      </c>
      <c r="H2" s="103"/>
      <c r="I2" s="103"/>
      <c r="J2" s="103"/>
      <c r="K2" s="103"/>
      <c r="L2" s="103"/>
      <c r="M2" s="103"/>
      <c r="N2" s="15"/>
      <c r="O2" s="15"/>
      <c r="P2" s="15"/>
      <c r="Q2" s="33"/>
    </row>
    <row r="3" spans="3:25" x14ac:dyDescent="0.25">
      <c r="C3" s="16"/>
      <c r="E3" s="84"/>
      <c r="F3" s="84"/>
      <c r="G3" s="103" t="s">
        <v>172</v>
      </c>
      <c r="H3" s="103"/>
      <c r="I3" s="103"/>
      <c r="J3" s="103"/>
      <c r="K3" s="103"/>
      <c r="L3" s="103"/>
      <c r="M3" s="103"/>
      <c r="N3" s="15"/>
      <c r="O3" s="15"/>
      <c r="P3" s="15"/>
      <c r="Q3" s="34"/>
    </row>
    <row r="4" spans="3:25" ht="16.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</row>
    <row r="5" spans="3:25" s="2" customFormat="1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103</v>
      </c>
      <c r="S5" s="32" t="s">
        <v>144</v>
      </c>
      <c r="T5" s="35" t="s">
        <v>69</v>
      </c>
      <c r="U5" s="35" t="s">
        <v>76</v>
      </c>
      <c r="V5" s="35" t="s">
        <v>92</v>
      </c>
      <c r="W5" s="35" t="s">
        <v>99</v>
      </c>
      <c r="X5" s="35" t="s">
        <v>104</v>
      </c>
      <c r="Y5" s="35" t="s">
        <v>145</v>
      </c>
    </row>
    <row r="6" spans="3:25" s="1" customFormat="1" ht="16.5" thickTop="1" thickBot="1" x14ac:dyDescent="0.35">
      <c r="C6" s="31" t="s">
        <v>33</v>
      </c>
      <c r="D6" s="53">
        <v>429.78232321222492</v>
      </c>
      <c r="E6" s="54">
        <v>385.84130179500085</v>
      </c>
      <c r="F6" s="54">
        <v>343.81551362683439</v>
      </c>
      <c r="G6" s="54">
        <v>433.26820151219096</v>
      </c>
      <c r="H6" s="54">
        <v>328.25630252100842</v>
      </c>
      <c r="I6" s="54">
        <v>462.66819474510805</v>
      </c>
      <c r="J6" s="54">
        <v>438.34128554249583</v>
      </c>
      <c r="K6" s="54">
        <v>335.82222857347006</v>
      </c>
      <c r="L6" s="54">
        <v>475.16344274449011</v>
      </c>
      <c r="M6" s="54">
        <v>471.36535624959919</v>
      </c>
      <c r="N6" s="73">
        <v>330.06931455605678</v>
      </c>
      <c r="O6" s="54">
        <v>317.77600034587863</v>
      </c>
      <c r="P6" s="54">
        <v>616.65187612351247</v>
      </c>
      <c r="Q6" s="81">
        <v>727.37356285062174</v>
      </c>
      <c r="R6" s="81">
        <v>303.77404039591215</v>
      </c>
      <c r="S6" s="81">
        <v>276.46898485261477</v>
      </c>
      <c r="T6" s="37">
        <v>-29.975907185406896</v>
      </c>
      <c r="U6" s="37">
        <v>-3.7244644285436408</v>
      </c>
      <c r="V6" s="37">
        <v>94.052375085697719</v>
      </c>
      <c r="W6" s="37">
        <v>17.955298769727936</v>
      </c>
      <c r="X6" s="37">
        <v>-58.23685985982182</v>
      </c>
      <c r="Y6" s="37">
        <v>-8.9886072910346115</v>
      </c>
    </row>
    <row r="7" spans="3:25" s="1" customFormat="1" ht="16.5" thickTop="1" thickBot="1" x14ac:dyDescent="0.35">
      <c r="C7" s="31" t="s">
        <v>34</v>
      </c>
      <c r="D7" s="55">
        <v>483.77028714107365</v>
      </c>
      <c r="E7" s="56">
        <v>490.89212544119437</v>
      </c>
      <c r="F7" s="56">
        <v>430.96503947156435</v>
      </c>
      <c r="G7" s="56">
        <v>452.89485495124239</v>
      </c>
      <c r="H7" s="56">
        <v>366.71250572988288</v>
      </c>
      <c r="I7" s="56">
        <v>447.42729306487695</v>
      </c>
      <c r="J7" s="56">
        <v>492.08622525797801</v>
      </c>
      <c r="K7" s="56">
        <v>464.10046410046408</v>
      </c>
      <c r="L7" s="56">
        <v>430.61449002043059</v>
      </c>
      <c r="M7" s="56">
        <v>437.68236765318881</v>
      </c>
      <c r="N7" s="74">
        <v>381.24526076333308</v>
      </c>
      <c r="O7" s="56">
        <v>371.23636065304783</v>
      </c>
      <c r="P7" s="56">
        <v>310.07055228508517</v>
      </c>
      <c r="Q7" s="81">
        <v>466.53102328544713</v>
      </c>
      <c r="R7" s="81">
        <v>280.38286763994972</v>
      </c>
      <c r="S7" s="81">
        <v>260.67183080364572</v>
      </c>
      <c r="T7" s="38">
        <v>-12.894535183691801</v>
      </c>
      <c r="U7" s="38">
        <v>-2.6253179095906223</v>
      </c>
      <c r="V7" s="38">
        <v>-16.476243938057387</v>
      </c>
      <c r="W7" s="38">
        <v>50.459635669145719</v>
      </c>
      <c r="X7" s="38">
        <v>-39.900488146444793</v>
      </c>
      <c r="Y7" s="38">
        <v>-7.0300432413066316</v>
      </c>
    </row>
    <row r="8" spans="3:25" s="1" customFormat="1" ht="16.5" thickTop="1" thickBot="1" x14ac:dyDescent="0.35">
      <c r="C8" s="31" t="s">
        <v>35</v>
      </c>
      <c r="D8" s="55">
        <v>523.42018797279741</v>
      </c>
      <c r="E8" s="56">
        <v>540.45766414964157</v>
      </c>
      <c r="F8" s="56">
        <v>581.70481332218083</v>
      </c>
      <c r="G8" s="56">
        <v>319.39277796565591</v>
      </c>
      <c r="H8" s="56">
        <v>350.06732063858436</v>
      </c>
      <c r="I8" s="56">
        <v>505.96447169184177</v>
      </c>
      <c r="J8" s="56">
        <v>609.06984442237672</v>
      </c>
      <c r="K8" s="56">
        <v>476.65908112430037</v>
      </c>
      <c r="L8" s="56">
        <v>487.46125669202593</v>
      </c>
      <c r="M8" s="56">
        <v>448.3956249028044</v>
      </c>
      <c r="N8" s="74">
        <v>392.03628257360288</v>
      </c>
      <c r="O8" s="56">
        <v>309.14176358015607</v>
      </c>
      <c r="P8" s="56">
        <v>287.48148793448905</v>
      </c>
      <c r="Q8" s="81">
        <v>369.19537670915196</v>
      </c>
      <c r="R8" s="81">
        <v>338.74070165285036</v>
      </c>
      <c r="S8" s="81">
        <v>235.53917641403621</v>
      </c>
      <c r="T8" s="38">
        <v>-12.569110669047708</v>
      </c>
      <c r="U8" s="38">
        <v>-21.144603874230381</v>
      </c>
      <c r="V8" s="38">
        <v>-7.0065834505245723</v>
      </c>
      <c r="W8" s="38">
        <v>28.424052401344106</v>
      </c>
      <c r="X8" s="38">
        <v>-8.2489318603503126</v>
      </c>
      <c r="Y8" s="38">
        <v>-30.466231171882487</v>
      </c>
    </row>
    <row r="9" spans="3:25" s="1" customFormat="1" ht="16.5" thickTop="1" thickBot="1" x14ac:dyDescent="0.35">
      <c r="C9" s="31" t="s">
        <v>36</v>
      </c>
      <c r="D9" s="55">
        <v>464.65968586387436</v>
      </c>
      <c r="E9" s="56">
        <v>398.20806371329019</v>
      </c>
      <c r="F9" s="56">
        <v>400.13648066007011</v>
      </c>
      <c r="G9" s="56">
        <v>355.92843296151523</v>
      </c>
      <c r="H9" s="56">
        <v>411.31430740998542</v>
      </c>
      <c r="I9" s="56">
        <v>427.01751348855998</v>
      </c>
      <c r="J9" s="56">
        <v>430.02760671055427</v>
      </c>
      <c r="K9" s="56">
        <v>554.62184873949582</v>
      </c>
      <c r="L9" s="56">
        <v>394.41424155207335</v>
      </c>
      <c r="M9" s="56">
        <v>446.5112450873475</v>
      </c>
      <c r="N9" s="74">
        <v>308.62782845181891</v>
      </c>
      <c r="O9" s="56">
        <v>72.496601721794292</v>
      </c>
      <c r="P9" s="56">
        <v>240.47354790972992</v>
      </c>
      <c r="Q9" s="81">
        <v>248.9751488060773</v>
      </c>
      <c r="R9" s="81">
        <v>267.68591519284041</v>
      </c>
      <c r="S9" s="81">
        <v>253.39988794376814</v>
      </c>
      <c r="T9" s="38">
        <v>-30.880166659309005</v>
      </c>
      <c r="U9" s="38">
        <v>-76.51002435993486</v>
      </c>
      <c r="V9" s="38">
        <v>231.70320014798367</v>
      </c>
      <c r="W9" s="38">
        <v>3.5353580342810735</v>
      </c>
      <c r="X9" s="38">
        <v>7.5151140491281012</v>
      </c>
      <c r="Y9" s="38">
        <v>-5.3368617615837763</v>
      </c>
    </row>
    <row r="10" spans="3:25" s="1" customFormat="1" ht="16.5" thickTop="1" thickBot="1" x14ac:dyDescent="0.35">
      <c r="C10" s="31" t="s">
        <v>37</v>
      </c>
      <c r="D10" s="55">
        <v>485.42401655216321</v>
      </c>
      <c r="E10" s="56">
        <v>505.76519916142558</v>
      </c>
      <c r="F10" s="56">
        <v>461.40416510786883</v>
      </c>
      <c r="G10" s="56">
        <v>374.55952292944977</v>
      </c>
      <c r="H10" s="56">
        <v>477.55716570998402</v>
      </c>
      <c r="I10" s="56">
        <v>494.01523394994558</v>
      </c>
      <c r="J10" s="56">
        <v>462.94424453159746</v>
      </c>
      <c r="K10" s="56">
        <v>532.20774454028265</v>
      </c>
      <c r="L10" s="56">
        <v>522.86909415072341</v>
      </c>
      <c r="M10" s="56">
        <v>463.29001626443676</v>
      </c>
      <c r="N10" s="74">
        <v>437.98927681425732</v>
      </c>
      <c r="O10" s="56">
        <v>151.67329897579751</v>
      </c>
      <c r="P10" s="56">
        <v>268.35150650497638</v>
      </c>
      <c r="Q10" s="81">
        <v>421.71266982233971</v>
      </c>
      <c r="R10" s="81">
        <v>371.38163222805838</v>
      </c>
      <c r="S10" s="81">
        <v>385.76717227056491</v>
      </c>
      <c r="T10" s="38">
        <v>-5.4611018070672763</v>
      </c>
      <c r="U10" s="38">
        <v>-65.370545124071796</v>
      </c>
      <c r="V10" s="38">
        <v>76.927322288807872</v>
      </c>
      <c r="W10" s="38">
        <v>57.149358062023531</v>
      </c>
      <c r="X10" s="38">
        <v>-11.934912369477759</v>
      </c>
      <c r="Y10" s="38">
        <v>3.8735195265857003</v>
      </c>
    </row>
    <row r="11" spans="3:25" s="1" customFormat="1" ht="16.5" thickTop="1" thickBot="1" x14ac:dyDescent="0.35">
      <c r="C11" s="31" t="s">
        <v>38</v>
      </c>
      <c r="D11" s="55">
        <v>533.03612531194733</v>
      </c>
      <c r="E11" s="56">
        <v>509.55112101246624</v>
      </c>
      <c r="F11" s="56">
        <v>542.8520783479571</v>
      </c>
      <c r="G11" s="56">
        <v>434.08079574208182</v>
      </c>
      <c r="H11" s="56">
        <v>417.54954505795837</v>
      </c>
      <c r="I11" s="56">
        <v>521.78600997362184</v>
      </c>
      <c r="J11" s="56">
        <v>490.72670852276826</v>
      </c>
      <c r="K11" s="56">
        <v>497.68634108991643</v>
      </c>
      <c r="L11" s="56">
        <v>551.20486712309184</v>
      </c>
      <c r="M11" s="56">
        <v>468.70022904121225</v>
      </c>
      <c r="N11" s="74">
        <v>459.40724685482729</v>
      </c>
      <c r="O11" s="56">
        <v>239.45303884810485</v>
      </c>
      <c r="P11" s="56">
        <v>288.24463196591194</v>
      </c>
      <c r="Q11" s="81">
        <v>509.53053709150703</v>
      </c>
      <c r="R11" s="81">
        <v>394.84393216163306</v>
      </c>
      <c r="S11" s="81">
        <v>331.2414568262692</v>
      </c>
      <c r="T11" s="38">
        <v>-1.9827133870608458</v>
      </c>
      <c r="U11" s="38">
        <v>-47.877827246427387</v>
      </c>
      <c r="V11" s="38">
        <v>20.376268078501038</v>
      </c>
      <c r="W11" s="38">
        <v>76.770173868065143</v>
      </c>
      <c r="X11" s="38">
        <v>-22.508288822987129</v>
      </c>
      <c r="Y11" s="38">
        <v>-16.108256998445551</v>
      </c>
    </row>
    <row r="12" spans="3:25" s="1" customFormat="1" ht="16.5" thickTop="1" thickBot="1" x14ac:dyDescent="0.35">
      <c r="C12" s="31" t="s">
        <v>39</v>
      </c>
      <c r="D12" s="55">
        <v>677.23780388127318</v>
      </c>
      <c r="E12" s="56">
        <v>550.19698410542048</v>
      </c>
      <c r="F12" s="56">
        <v>511.63383152173913</v>
      </c>
      <c r="G12" s="56">
        <v>466.96680975814053</v>
      </c>
      <c r="H12" s="56">
        <v>584.40143425979124</v>
      </c>
      <c r="I12" s="56">
        <v>615.48667674050046</v>
      </c>
      <c r="J12" s="56">
        <v>551.26410562151136</v>
      </c>
      <c r="K12" s="56">
        <v>563.8043983149937</v>
      </c>
      <c r="L12" s="56">
        <v>602.51174974959554</v>
      </c>
      <c r="M12" s="56">
        <v>560.73372604578333</v>
      </c>
      <c r="N12" s="74">
        <v>543.37144640854592</v>
      </c>
      <c r="O12" s="56">
        <v>304.16916485091326</v>
      </c>
      <c r="P12" s="56">
        <v>386.64959718612198</v>
      </c>
      <c r="Q12" s="81">
        <v>455.47353541699385</v>
      </c>
      <c r="R12" s="81">
        <v>456.39054144026119</v>
      </c>
      <c r="S12" s="81">
        <v>468.95967036116195</v>
      </c>
      <c r="T12" s="38">
        <v>-3.0963501624333891</v>
      </c>
      <c r="U12" s="38">
        <v>-44.021871804022453</v>
      </c>
      <c r="V12" s="38">
        <v>27.116631751820083</v>
      </c>
      <c r="W12" s="38">
        <v>17.800080158299508</v>
      </c>
      <c r="X12" s="38">
        <v>0.20133025345321082</v>
      </c>
      <c r="Y12" s="38">
        <v>2.7540292314638144</v>
      </c>
    </row>
    <row r="13" spans="3:25" s="1" customFormat="1" ht="16.5" thickTop="1" thickBot="1" x14ac:dyDescent="0.35">
      <c r="C13" s="31" t="s">
        <v>40</v>
      </c>
      <c r="D13" s="55">
        <v>597.49101383036964</v>
      </c>
      <c r="E13" s="56">
        <v>659.70945200441338</v>
      </c>
      <c r="F13" s="56">
        <v>609.17447103711413</v>
      </c>
      <c r="G13" s="56">
        <v>545.90041582258232</v>
      </c>
      <c r="H13" s="56">
        <v>585.12120367790476</v>
      </c>
      <c r="I13" s="56">
        <v>539.40222411054049</v>
      </c>
      <c r="J13" s="56">
        <v>545.73351466331906</v>
      </c>
      <c r="K13" s="56">
        <v>508.24040264482386</v>
      </c>
      <c r="L13" s="56">
        <v>663.77289145174575</v>
      </c>
      <c r="M13" s="56">
        <v>637.34277090897945</v>
      </c>
      <c r="N13" s="74">
        <v>521.24024860944292</v>
      </c>
      <c r="O13" s="56">
        <v>322.51383258869129</v>
      </c>
      <c r="P13" s="56">
        <v>441.58138085095328</v>
      </c>
      <c r="Q13" s="82">
        <v>390.56700736595673</v>
      </c>
      <c r="R13" s="81">
        <v>458.7509213522701</v>
      </c>
      <c r="S13" s="81">
        <v>401.73136835965624</v>
      </c>
      <c r="T13" s="38">
        <v>-18.216653204358295</v>
      </c>
      <c r="U13" s="38">
        <v>-38.125685142486802</v>
      </c>
      <c r="V13" s="38">
        <v>36.918586501097877</v>
      </c>
      <c r="W13" s="38">
        <v>-11.552655002502339</v>
      </c>
      <c r="X13" s="38">
        <v>17.457673766700381</v>
      </c>
      <c r="Y13" s="38">
        <v>-12.429305389629752</v>
      </c>
    </row>
    <row r="14" spans="3:25" s="1" customFormat="1" ht="16.5" thickTop="1" thickBot="1" x14ac:dyDescent="0.35">
      <c r="C14" s="31" t="s">
        <v>41</v>
      </c>
      <c r="D14" s="55">
        <v>633.47681312434008</v>
      </c>
      <c r="E14" s="56">
        <v>619.54014049822433</v>
      </c>
      <c r="F14" s="56">
        <v>569.94300569943005</v>
      </c>
      <c r="G14" s="56">
        <v>369.70285133324091</v>
      </c>
      <c r="H14" s="56">
        <v>409.50419915322863</v>
      </c>
      <c r="I14" s="56">
        <v>489.33866400133269</v>
      </c>
      <c r="J14" s="56">
        <v>479.34080735253337</v>
      </c>
      <c r="K14" s="56">
        <v>574.82025164769323</v>
      </c>
      <c r="L14" s="56">
        <v>526.26269419597816</v>
      </c>
      <c r="M14" s="56">
        <v>522.76614282487333</v>
      </c>
      <c r="N14" s="74">
        <v>477.49322390252553</v>
      </c>
      <c r="O14" s="56">
        <v>257.799242918679</v>
      </c>
      <c r="P14" s="56">
        <v>418.51475924973232</v>
      </c>
      <c r="Q14" s="82">
        <v>367.95716538513256</v>
      </c>
      <c r="R14" s="81">
        <v>434.57820687757277</v>
      </c>
      <c r="S14" s="81">
        <v>350.90177230017736</v>
      </c>
      <c r="T14" s="38">
        <v>-8.6602622499051609</v>
      </c>
      <c r="U14" s="38">
        <v>-46.00986359309978</v>
      </c>
      <c r="V14" s="38">
        <v>62.341345347453149</v>
      </c>
      <c r="W14" s="38">
        <v>-12.080241555933156</v>
      </c>
      <c r="X14" s="38">
        <v>18.105651352844145</v>
      </c>
      <c r="Y14" s="38">
        <v>-19.254632020921456</v>
      </c>
    </row>
    <row r="15" spans="3:25" s="1" customFormat="1" ht="16.5" thickTop="1" thickBot="1" x14ac:dyDescent="0.35">
      <c r="C15" s="31" t="s">
        <v>42</v>
      </c>
      <c r="D15" s="55">
        <v>475.66658037794463</v>
      </c>
      <c r="E15" s="56">
        <v>503.8586644556413</v>
      </c>
      <c r="F15" s="56">
        <v>482.87517676680579</v>
      </c>
      <c r="G15" s="56">
        <v>403.99668145583092</v>
      </c>
      <c r="H15" s="56">
        <v>527.25930612675313</v>
      </c>
      <c r="I15" s="56">
        <v>445.8372371014118</v>
      </c>
      <c r="J15" s="56">
        <v>385.52385089457823</v>
      </c>
      <c r="K15" s="56">
        <v>529.41334551611078</v>
      </c>
      <c r="L15" s="56">
        <v>605.58600887496732</v>
      </c>
      <c r="M15" s="56">
        <v>548.72749844816883</v>
      </c>
      <c r="N15" s="74">
        <v>489.72337247338663</v>
      </c>
      <c r="O15" s="56">
        <v>242.2571685149218</v>
      </c>
      <c r="P15" s="56">
        <v>301.6933757217933</v>
      </c>
      <c r="Q15" s="82">
        <v>439.29910323528924</v>
      </c>
      <c r="R15" s="81">
        <v>427.6652998462327</v>
      </c>
      <c r="S15" s="81">
        <v>457.54279894533192</v>
      </c>
      <c r="T15" s="38">
        <v>-10.752901238164494</v>
      </c>
      <c r="U15" s="38">
        <v>-50.531834473943363</v>
      </c>
      <c r="V15" s="38">
        <v>24.534344049022657</v>
      </c>
      <c r="W15" s="38">
        <v>45.611119960548663</v>
      </c>
      <c r="X15" s="38">
        <v>-2.6482647707171521</v>
      </c>
      <c r="Y15" s="38">
        <v>6.9861873548875009</v>
      </c>
    </row>
    <row r="16" spans="3:25" s="1" customFormat="1" ht="16.5" thickTop="1" thickBot="1" x14ac:dyDescent="0.35">
      <c r="C16" s="31" t="s">
        <v>43</v>
      </c>
      <c r="D16" s="55">
        <v>439.41996564534816</v>
      </c>
      <c r="E16" s="56">
        <v>457.70265387240534</v>
      </c>
      <c r="F16" s="56">
        <v>347.82608695652175</v>
      </c>
      <c r="G16" s="56">
        <v>335.82089552238807</v>
      </c>
      <c r="H16" s="56">
        <v>374.15513356935952</v>
      </c>
      <c r="I16" s="56">
        <v>388.62523821979744</v>
      </c>
      <c r="J16" s="56">
        <v>444.01818698493889</v>
      </c>
      <c r="K16" s="56">
        <v>426.84528500131336</v>
      </c>
      <c r="L16" s="56">
        <v>473.06339671967879</v>
      </c>
      <c r="M16" s="56">
        <v>488.66243556509045</v>
      </c>
      <c r="N16" s="74">
        <v>367.95519123448969</v>
      </c>
      <c r="O16" s="56">
        <v>290.07971656333041</v>
      </c>
      <c r="P16" s="56">
        <v>292.29406554472985</v>
      </c>
      <c r="Q16" s="82">
        <v>179.4937119299627</v>
      </c>
      <c r="R16" s="81">
        <v>302.52353482778705</v>
      </c>
      <c r="S16" s="81">
        <v>268.43381577444177</v>
      </c>
      <c r="T16" s="38">
        <v>-24.701559920605437</v>
      </c>
      <c r="U16" s="38">
        <v>-21.164390807991339</v>
      </c>
      <c r="V16" s="38">
        <v>0.76335877862594403</v>
      </c>
      <c r="W16" s="38">
        <v>-38.591393706385489</v>
      </c>
      <c r="X16" s="38">
        <v>68.542692429153064</v>
      </c>
      <c r="Y16" s="38">
        <v>-11.268451914906723</v>
      </c>
    </row>
    <row r="17" spans="2:25" s="1" customFormat="1" ht="16.5" thickTop="1" thickBot="1" x14ac:dyDescent="0.35">
      <c r="C17" s="31" t="s">
        <v>44</v>
      </c>
      <c r="D17" s="55">
        <v>314.0516912107966</v>
      </c>
      <c r="E17" s="56">
        <v>230.61763595957902</v>
      </c>
      <c r="F17" s="56">
        <v>306.26568548215579</v>
      </c>
      <c r="G17" s="56">
        <v>288.20923129866219</v>
      </c>
      <c r="H17" s="56">
        <v>237.92326974550707</v>
      </c>
      <c r="I17" s="56">
        <v>284.4163539403516</v>
      </c>
      <c r="J17" s="56">
        <v>365.30361203265369</v>
      </c>
      <c r="K17" s="56">
        <v>350.32951786333678</v>
      </c>
      <c r="L17" s="56">
        <v>248.94612805788827</v>
      </c>
      <c r="M17" s="56">
        <v>316.59596023554741</v>
      </c>
      <c r="N17" s="74">
        <v>221.94177292310371</v>
      </c>
      <c r="O17" s="56">
        <v>221.66930558697126</v>
      </c>
      <c r="P17" s="56">
        <v>348.39067263153726</v>
      </c>
      <c r="Q17" s="82">
        <v>115.80239479352433</v>
      </c>
      <c r="R17" s="81">
        <v>207.00729362146686</v>
      </c>
      <c r="S17" s="81">
        <v>177.42087394664813</v>
      </c>
      <c r="T17" s="38">
        <v>-29.897471604508468</v>
      </c>
      <c r="U17" s="38">
        <v>-0.12276523366642315</v>
      </c>
      <c r="V17" s="38">
        <v>57.166853439186355</v>
      </c>
      <c r="W17" s="38">
        <v>-66.760764885345097</v>
      </c>
      <c r="X17" s="38">
        <v>78.75907833388149</v>
      </c>
      <c r="Y17" s="38">
        <v>-14.292452771698178</v>
      </c>
    </row>
    <row r="18" spans="2:25" s="1" customFormat="1" ht="16.5" thickTop="1" thickBot="1" x14ac:dyDescent="0.35">
      <c r="C18" s="31" t="s">
        <v>47</v>
      </c>
      <c r="D18" s="57">
        <v>6251.6763983741521</v>
      </c>
      <c r="E18" s="58">
        <v>6063.8884914876662</v>
      </c>
      <c r="F18" s="58">
        <v>5804.7847032456457</v>
      </c>
      <c r="G18" s="58">
        <v>4911.5574469763833</v>
      </c>
      <c r="H18" s="58">
        <v>5346.7089222423665</v>
      </c>
      <c r="I18" s="58">
        <v>5840.9487409167969</v>
      </c>
      <c r="J18" s="58">
        <v>5792.6154291803314</v>
      </c>
      <c r="K18" s="58">
        <v>6011.9383550957591</v>
      </c>
      <c r="L18" s="58">
        <v>6225.2364288399804</v>
      </c>
      <c r="M18" s="58">
        <v>5966.0313755996367</v>
      </c>
      <c r="N18" s="75">
        <v>5133.6002667610992</v>
      </c>
      <c r="O18" s="58">
        <v>3084.6826663906868</v>
      </c>
      <c r="P18" s="58">
        <v>4366.7867374290536</v>
      </c>
      <c r="Q18" s="58">
        <v>4952.872220352072</v>
      </c>
      <c r="R18" s="83">
        <v>4243.7248872368355</v>
      </c>
      <c r="S18" s="83">
        <v>4035.7092246705188</v>
      </c>
      <c r="T18" s="38">
        <v>-13.952844972339273</v>
      </c>
      <c r="U18" s="38">
        <v>-39.911903808262799</v>
      </c>
      <c r="V18" s="38">
        <v>41.56356454450227</v>
      </c>
      <c r="W18" s="38">
        <v>13.421435901586445</v>
      </c>
      <c r="X18" s="38">
        <v>-14.317900837442304</v>
      </c>
      <c r="Y18" s="38">
        <v>-4.9017235587521641</v>
      </c>
    </row>
    <row r="19" spans="2:25" s="15" customFormat="1" ht="16.5" thickTop="1" thickBot="1" x14ac:dyDescent="0.3">
      <c r="C19" s="44" t="s">
        <v>48</v>
      </c>
      <c r="D19" s="36">
        <v>522.12589117394145</v>
      </c>
      <c r="E19" s="36">
        <v>385.84130179500085</v>
      </c>
      <c r="F19" s="36">
        <v>343.81551362683439</v>
      </c>
      <c r="G19" s="36">
        <v>398.39345593774846</v>
      </c>
      <c r="H19" s="36">
        <v>422.48514113332891</v>
      </c>
      <c r="I19" s="36">
        <v>468.49875925232408</v>
      </c>
      <c r="J19" s="36">
        <v>474.53166604477542</v>
      </c>
      <c r="K19" s="36">
        <v>484.54590909635016</v>
      </c>
      <c r="L19" s="36">
        <v>498.48918844439072</v>
      </c>
      <c r="M19" s="36">
        <v>484.23111443558599</v>
      </c>
      <c r="N19" s="36">
        <v>410.92503879711586</v>
      </c>
      <c r="O19" s="36">
        <v>258.35545792902388</v>
      </c>
      <c r="P19" s="36">
        <v>350.03312115904777</v>
      </c>
      <c r="Q19" s="36">
        <v>390.99260305766705</v>
      </c>
      <c r="R19" s="36">
        <v>353.6437406030696</v>
      </c>
      <c r="S19" s="36">
        <v>322.33990073319302</v>
      </c>
      <c r="T19" s="36">
        <v>-15.138654550093259</v>
      </c>
      <c r="U19" s="36">
        <v>-37.128324259505504</v>
      </c>
      <c r="V19" s="36">
        <v>35.485088631342101</v>
      </c>
      <c r="W19" s="36">
        <v>11.701601769281757</v>
      </c>
      <c r="X19" s="36">
        <v>-9.5523194460763001</v>
      </c>
      <c r="Y19" s="36">
        <v>-8.8518009159427127</v>
      </c>
    </row>
    <row r="20" spans="2:25" s="1" customFormat="1" x14ac:dyDescent="0.25">
      <c r="B20" s="5"/>
      <c r="C20" s="47" t="s">
        <v>50</v>
      </c>
      <c r="D20" s="17"/>
      <c r="E20" s="15"/>
      <c r="F20" s="15"/>
      <c r="G20" s="15"/>
      <c r="H20" s="17"/>
      <c r="I20" s="15"/>
      <c r="J20" s="15"/>
      <c r="K20" s="17"/>
      <c r="L20" s="15"/>
      <c r="M20" s="15"/>
      <c r="N20" s="15"/>
      <c r="O20" s="15"/>
      <c r="P20" s="15"/>
      <c r="Q20" s="33"/>
    </row>
    <row r="21" spans="2:25" s="15" customFormat="1" x14ac:dyDescent="0.25">
      <c r="B21" s="47" t="s">
        <v>81</v>
      </c>
      <c r="D21" s="30"/>
      <c r="E21" s="30"/>
      <c r="F21" s="30"/>
      <c r="G21" s="30"/>
      <c r="H21" s="30"/>
      <c r="I21" s="30"/>
      <c r="J21" s="30"/>
      <c r="K21" s="30"/>
      <c r="L21" s="30"/>
    </row>
    <row r="22" spans="2:25" s="15" customFormat="1" x14ac:dyDescent="0.25">
      <c r="B22" s="69" t="s">
        <v>173</v>
      </c>
    </row>
    <row r="23" spans="2:25" s="19" customFormat="1" x14ac:dyDescent="0.3">
      <c r="B23" s="46" t="s">
        <v>85</v>
      </c>
    </row>
    <row r="24" spans="2:25" hidden="1" x14ac:dyDescent="0.25">
      <c r="C24" s="47" t="s">
        <v>49</v>
      </c>
    </row>
    <row r="25" spans="2:25" x14ac:dyDescent="0.25">
      <c r="C25" s="45" t="s">
        <v>91</v>
      </c>
    </row>
    <row r="26" spans="2:25" x14ac:dyDescent="0.25">
      <c r="C26" s="47" t="s">
        <v>70</v>
      </c>
    </row>
    <row r="27" spans="2:25" x14ac:dyDescent="0.25">
      <c r="C27" s="76" t="s">
        <v>174</v>
      </c>
    </row>
  </sheetData>
  <mergeCells count="2">
    <mergeCell ref="G2:M2"/>
    <mergeCell ref="G3:M3"/>
  </mergeCells>
  <pageMargins left="0" right="0" top="0" bottom="0.59055118110236227" header="0" footer="0"/>
  <pageSetup paperSize="9" orientation="landscape" r:id="rId1"/>
  <rowBreaks count="1" manualBreakCount="1">
    <brk id="26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S24"/>
  <sheetViews>
    <sheetView showGridLines="0" showZeros="0" topLeftCell="A7" zoomScaleNormal="100" workbookViewId="0">
      <selection activeCell="V45" sqref="V45"/>
    </sheetView>
  </sheetViews>
  <sheetFormatPr baseColWidth="10" defaultColWidth="11" defaultRowHeight="15" x14ac:dyDescent="0.25"/>
  <cols>
    <col min="1" max="2" width="3.42578125" customWidth="1"/>
    <col min="3" max="3" width="12.42578125" customWidth="1"/>
    <col min="4" max="6" width="10.7109375" hidden="1" customWidth="1"/>
    <col min="7" max="12" width="10.7109375" customWidth="1"/>
  </cols>
  <sheetData>
    <row r="1" spans="3:19" s="1" customFormat="1" x14ac:dyDescent="0.25"/>
    <row r="2" spans="3:19" s="1" customFormat="1" x14ac:dyDescent="0.25">
      <c r="E2" s="84"/>
      <c r="F2" s="84"/>
      <c r="G2" s="103" t="s">
        <v>154</v>
      </c>
      <c r="H2" s="103"/>
      <c r="I2" s="103"/>
      <c r="J2" s="103"/>
      <c r="K2" s="103"/>
      <c r="L2" s="103"/>
      <c r="M2" s="15"/>
      <c r="N2" s="15"/>
    </row>
    <row r="3" spans="3:19" s="1" customFormat="1" x14ac:dyDescent="0.25">
      <c r="C3" s="16"/>
      <c r="E3" s="84"/>
      <c r="F3" s="84"/>
      <c r="G3" s="103" t="s">
        <v>172</v>
      </c>
      <c r="H3" s="103"/>
      <c r="I3" s="103"/>
      <c r="J3" s="103"/>
      <c r="K3" s="103"/>
      <c r="L3" s="103"/>
      <c r="M3" s="15"/>
      <c r="N3" s="15"/>
    </row>
    <row r="4" spans="3:19" ht="16.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2" customFormat="1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61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103</v>
      </c>
      <c r="S5" s="32" t="s">
        <v>144</v>
      </c>
    </row>
    <row r="6" spans="3:19" s="1" customFormat="1" ht="16.5" thickTop="1" thickBot="1" x14ac:dyDescent="0.3">
      <c r="C6" s="31" t="s">
        <v>33</v>
      </c>
      <c r="D6" s="39">
        <v>1</v>
      </c>
      <c r="E6" s="39">
        <v>1</v>
      </c>
      <c r="F6" s="39">
        <v>1</v>
      </c>
      <c r="G6" s="39">
        <v>3</v>
      </c>
      <c r="H6" s="39">
        <v>3</v>
      </c>
      <c r="I6" s="39">
        <v>4</v>
      </c>
      <c r="J6" s="39">
        <v>4</v>
      </c>
      <c r="K6" s="39">
        <v>1</v>
      </c>
      <c r="L6" s="39">
        <v>4</v>
      </c>
      <c r="M6" s="39">
        <v>6</v>
      </c>
      <c r="N6" s="66">
        <v>7</v>
      </c>
      <c r="O6" s="39">
        <v>4</v>
      </c>
      <c r="P6" s="39">
        <v>15</v>
      </c>
      <c r="Q6" s="39">
        <v>6</v>
      </c>
      <c r="R6" s="39">
        <v>5</v>
      </c>
      <c r="S6" s="39">
        <v>6</v>
      </c>
    </row>
    <row r="7" spans="3:19" s="1" customFormat="1" ht="16.5" thickTop="1" thickBot="1" x14ac:dyDescent="0.3">
      <c r="C7" s="31" t="s">
        <v>34</v>
      </c>
      <c r="D7" s="40">
        <v>2</v>
      </c>
      <c r="E7" s="40">
        <v>5</v>
      </c>
      <c r="F7" s="40">
        <v>4</v>
      </c>
      <c r="G7" s="40">
        <v>1</v>
      </c>
      <c r="H7" s="40">
        <v>1</v>
      </c>
      <c r="I7" s="40">
        <v>1</v>
      </c>
      <c r="J7" s="40">
        <v>5</v>
      </c>
      <c r="K7" s="40">
        <v>3</v>
      </c>
      <c r="L7" s="40">
        <v>3</v>
      </c>
      <c r="M7" s="40">
        <v>5</v>
      </c>
      <c r="N7" s="67">
        <v>7</v>
      </c>
      <c r="O7" s="40">
        <v>5</v>
      </c>
      <c r="P7" s="39">
        <v>6</v>
      </c>
      <c r="Q7" s="39">
        <v>13</v>
      </c>
      <c r="R7" s="39">
        <v>6</v>
      </c>
      <c r="S7" s="39">
        <v>4</v>
      </c>
    </row>
    <row r="8" spans="3:19" s="1" customFormat="1" ht="16.5" thickTop="1" thickBot="1" x14ac:dyDescent="0.3">
      <c r="C8" s="31" t="s">
        <v>35</v>
      </c>
      <c r="D8" s="40">
        <v>5</v>
      </c>
      <c r="E8" s="40">
        <v>7</v>
      </c>
      <c r="F8" s="40">
        <v>4</v>
      </c>
      <c r="G8" s="40">
        <v>1</v>
      </c>
      <c r="H8" s="40">
        <v>3</v>
      </c>
      <c r="I8" s="40">
        <v>4</v>
      </c>
      <c r="J8" s="40">
        <v>10</v>
      </c>
      <c r="K8" s="40">
        <v>3</v>
      </c>
      <c r="L8" s="40">
        <v>2</v>
      </c>
      <c r="M8" s="40">
        <v>5</v>
      </c>
      <c r="N8" s="67">
        <v>5</v>
      </c>
      <c r="O8" s="40">
        <v>3</v>
      </c>
      <c r="P8" s="39">
        <v>4</v>
      </c>
      <c r="Q8" s="39">
        <v>8</v>
      </c>
      <c r="R8" s="39">
        <v>4</v>
      </c>
      <c r="S8" s="39">
        <v>5</v>
      </c>
    </row>
    <row r="9" spans="3:19" s="1" customFormat="1" ht="16.5" thickTop="1" thickBot="1" x14ac:dyDescent="0.3">
      <c r="C9" s="31" t="s">
        <v>36</v>
      </c>
      <c r="D9" s="40">
        <v>2</v>
      </c>
      <c r="E9" s="40">
        <v>2</v>
      </c>
      <c r="F9" s="40">
        <v>7</v>
      </c>
      <c r="G9" s="40">
        <v>5</v>
      </c>
      <c r="H9" s="40">
        <v>6</v>
      </c>
      <c r="I9" s="40">
        <v>3</v>
      </c>
      <c r="J9" s="40">
        <v>5</v>
      </c>
      <c r="K9" s="40">
        <v>6</v>
      </c>
      <c r="L9" s="40">
        <v>4</v>
      </c>
      <c r="M9" s="40">
        <v>5</v>
      </c>
      <c r="N9" s="67">
        <v>5</v>
      </c>
      <c r="O9" s="40">
        <v>3</v>
      </c>
      <c r="P9" s="39">
        <v>3</v>
      </c>
      <c r="Q9" s="39">
        <v>9</v>
      </c>
      <c r="R9" s="39">
        <v>10</v>
      </c>
      <c r="S9" s="39">
        <v>6</v>
      </c>
    </row>
    <row r="10" spans="3:19" s="1" customFormat="1" ht="16.5" thickTop="1" thickBot="1" x14ac:dyDescent="0.3">
      <c r="C10" s="31" t="s">
        <v>37</v>
      </c>
      <c r="D10" s="40">
        <v>2</v>
      </c>
      <c r="E10" s="40">
        <v>4</v>
      </c>
      <c r="F10" s="40">
        <v>10</v>
      </c>
      <c r="G10" s="40">
        <v>7</v>
      </c>
      <c r="H10" s="40">
        <v>7</v>
      </c>
      <c r="I10" s="40">
        <v>7</v>
      </c>
      <c r="J10" s="40">
        <v>5</v>
      </c>
      <c r="K10" s="40">
        <v>14</v>
      </c>
      <c r="L10" s="40">
        <v>14</v>
      </c>
      <c r="M10" s="40">
        <v>11</v>
      </c>
      <c r="N10" s="67">
        <v>7</v>
      </c>
      <c r="O10" s="40">
        <v>5</v>
      </c>
      <c r="P10" s="39">
        <v>7</v>
      </c>
      <c r="Q10" s="39">
        <v>18</v>
      </c>
      <c r="R10" s="39">
        <v>14</v>
      </c>
      <c r="S10" s="39">
        <v>9</v>
      </c>
    </row>
    <row r="11" spans="3:19" s="1" customFormat="1" ht="16.5" thickTop="1" thickBot="1" x14ac:dyDescent="0.3">
      <c r="C11" s="31" t="s">
        <v>38</v>
      </c>
      <c r="D11" s="40">
        <v>4</v>
      </c>
      <c r="E11" s="40">
        <v>11</v>
      </c>
      <c r="F11" s="40">
        <v>7</v>
      </c>
      <c r="G11" s="40">
        <v>11</v>
      </c>
      <c r="H11" s="40">
        <v>9</v>
      </c>
      <c r="I11" s="40">
        <v>10</v>
      </c>
      <c r="J11" s="40">
        <v>11</v>
      </c>
      <c r="K11" s="40">
        <v>19</v>
      </c>
      <c r="L11" s="40">
        <v>11</v>
      </c>
      <c r="M11" s="40">
        <v>13</v>
      </c>
      <c r="N11" s="67">
        <v>19</v>
      </c>
      <c r="O11" s="40">
        <v>5</v>
      </c>
      <c r="P11" s="39">
        <v>11</v>
      </c>
      <c r="Q11" s="39">
        <v>12</v>
      </c>
      <c r="R11" s="39">
        <v>14</v>
      </c>
      <c r="S11" s="39">
        <v>12</v>
      </c>
    </row>
    <row r="12" spans="3:19" s="1" customFormat="1" ht="16.5" thickTop="1" thickBot="1" x14ac:dyDescent="0.3">
      <c r="C12" s="31" t="s">
        <v>39</v>
      </c>
      <c r="D12" s="40">
        <v>9</v>
      </c>
      <c r="E12" s="40">
        <v>16</v>
      </c>
      <c r="F12" s="40">
        <v>14</v>
      </c>
      <c r="G12" s="40">
        <v>7</v>
      </c>
      <c r="H12" s="40">
        <v>7</v>
      </c>
      <c r="I12" s="40">
        <v>15</v>
      </c>
      <c r="J12" s="40">
        <v>9</v>
      </c>
      <c r="K12" s="40">
        <v>17</v>
      </c>
      <c r="L12" s="40">
        <v>12</v>
      </c>
      <c r="M12" s="40">
        <v>15</v>
      </c>
      <c r="N12" s="67">
        <v>13</v>
      </c>
      <c r="O12" s="40">
        <v>15</v>
      </c>
      <c r="P12" s="39">
        <v>16</v>
      </c>
      <c r="Q12" s="39">
        <v>14</v>
      </c>
      <c r="R12" s="39">
        <v>11</v>
      </c>
      <c r="S12" s="39">
        <v>23</v>
      </c>
    </row>
    <row r="13" spans="3:19" s="1" customFormat="1" ht="16.5" thickTop="1" thickBot="1" x14ac:dyDescent="0.3">
      <c r="C13" s="31" t="s">
        <v>40</v>
      </c>
      <c r="D13" s="40">
        <v>8</v>
      </c>
      <c r="E13" s="40">
        <v>10</v>
      </c>
      <c r="F13" s="40">
        <v>15</v>
      </c>
      <c r="G13" s="40">
        <v>14</v>
      </c>
      <c r="H13" s="40">
        <v>7</v>
      </c>
      <c r="I13" s="40">
        <v>13</v>
      </c>
      <c r="J13" s="40">
        <v>11</v>
      </c>
      <c r="K13" s="40">
        <v>21</v>
      </c>
      <c r="L13" s="40">
        <v>19</v>
      </c>
      <c r="M13" s="40">
        <v>13</v>
      </c>
      <c r="N13" s="67">
        <v>12</v>
      </c>
      <c r="O13" s="40">
        <v>16</v>
      </c>
      <c r="P13" s="39">
        <v>19</v>
      </c>
      <c r="Q13" s="39">
        <v>15</v>
      </c>
      <c r="R13" s="39">
        <v>16</v>
      </c>
      <c r="S13" s="39">
        <v>21</v>
      </c>
    </row>
    <row r="14" spans="3:19" s="1" customFormat="1" ht="16.5" thickTop="1" thickBot="1" x14ac:dyDescent="0.3">
      <c r="C14" s="31" t="s">
        <v>41</v>
      </c>
      <c r="D14" s="40">
        <v>12</v>
      </c>
      <c r="E14" s="40">
        <v>3</v>
      </c>
      <c r="F14" s="40">
        <v>6</v>
      </c>
      <c r="G14" s="40">
        <v>4</v>
      </c>
      <c r="H14" s="40">
        <v>7</v>
      </c>
      <c r="I14" s="40">
        <v>5</v>
      </c>
      <c r="J14" s="40">
        <v>13</v>
      </c>
      <c r="K14" s="40">
        <v>10</v>
      </c>
      <c r="L14" s="40">
        <v>13</v>
      </c>
      <c r="M14" s="40">
        <v>3</v>
      </c>
      <c r="N14" s="67">
        <v>8</v>
      </c>
      <c r="O14" s="40">
        <v>9</v>
      </c>
      <c r="P14" s="39">
        <v>11</v>
      </c>
      <c r="Q14" s="39">
        <v>13</v>
      </c>
      <c r="R14" s="39">
        <v>19</v>
      </c>
      <c r="S14" s="39">
        <v>13</v>
      </c>
    </row>
    <row r="15" spans="3:19" s="1" customFormat="1" ht="16.5" thickTop="1" thickBot="1" x14ac:dyDescent="0.3">
      <c r="C15" s="31" t="s">
        <v>42</v>
      </c>
      <c r="D15" s="40">
        <v>5</v>
      </c>
      <c r="E15" s="40">
        <v>5</v>
      </c>
      <c r="F15" s="40">
        <v>1</v>
      </c>
      <c r="G15" s="40">
        <v>2</v>
      </c>
      <c r="H15" s="40">
        <v>3</v>
      </c>
      <c r="I15" s="40">
        <v>4</v>
      </c>
      <c r="J15" s="40">
        <v>6</v>
      </c>
      <c r="K15" s="40">
        <v>2</v>
      </c>
      <c r="L15" s="40">
        <v>5</v>
      </c>
      <c r="M15" s="40">
        <v>8</v>
      </c>
      <c r="N15" s="67">
        <v>8</v>
      </c>
      <c r="O15" s="40">
        <v>5</v>
      </c>
      <c r="P15" s="39">
        <v>9</v>
      </c>
      <c r="Q15" s="39">
        <v>5</v>
      </c>
      <c r="R15" s="39">
        <v>7</v>
      </c>
      <c r="S15" s="39">
        <v>8</v>
      </c>
    </row>
    <row r="16" spans="3:19" s="1" customFormat="1" ht="16.5" thickTop="1" thickBot="1" x14ac:dyDescent="0.3">
      <c r="C16" s="31" t="s">
        <v>43</v>
      </c>
      <c r="D16" s="40">
        <v>4</v>
      </c>
      <c r="E16" s="40">
        <v>2</v>
      </c>
      <c r="F16" s="40">
        <v>4</v>
      </c>
      <c r="G16" s="40">
        <v>4</v>
      </c>
      <c r="H16" s="40">
        <v>1</v>
      </c>
      <c r="I16" s="40">
        <v>2</v>
      </c>
      <c r="J16" s="40">
        <v>2</v>
      </c>
      <c r="K16" s="40">
        <v>0</v>
      </c>
      <c r="L16" s="40">
        <v>7</v>
      </c>
      <c r="M16" s="40">
        <v>4</v>
      </c>
      <c r="N16" s="67">
        <v>6</v>
      </c>
      <c r="O16" s="40">
        <v>2</v>
      </c>
      <c r="P16" s="39">
        <v>7</v>
      </c>
      <c r="Q16" s="39">
        <v>8</v>
      </c>
      <c r="R16" s="39">
        <v>2</v>
      </c>
      <c r="S16" s="39">
        <v>4</v>
      </c>
    </row>
    <row r="17" spans="2:19" s="1" customFormat="1" ht="16.5" thickTop="1" thickBot="1" x14ac:dyDescent="0.3">
      <c r="C17" s="31" t="s">
        <v>44</v>
      </c>
      <c r="D17" s="40">
        <v>1</v>
      </c>
      <c r="E17" s="40">
        <v>0</v>
      </c>
      <c r="F17" s="40">
        <v>1</v>
      </c>
      <c r="G17" s="40">
        <v>1</v>
      </c>
      <c r="H17" s="40">
        <v>2</v>
      </c>
      <c r="I17" s="40">
        <v>2</v>
      </c>
      <c r="J17" s="40">
        <v>2</v>
      </c>
      <c r="K17" s="40">
        <v>1</v>
      </c>
      <c r="L17" s="40">
        <v>0</v>
      </c>
      <c r="M17" s="40">
        <v>1</v>
      </c>
      <c r="N17" s="67">
        <v>4</v>
      </c>
      <c r="O17" s="40">
        <v>6</v>
      </c>
      <c r="P17" s="39">
        <v>4</v>
      </c>
      <c r="Q17" s="39">
        <v>2</v>
      </c>
      <c r="R17" s="39">
        <v>1</v>
      </c>
      <c r="S17" s="39">
        <v>3</v>
      </c>
    </row>
    <row r="18" spans="2:19" s="1" customFormat="1" ht="16.5" thickTop="1" thickBot="1" x14ac:dyDescent="0.3">
      <c r="C18" s="31" t="s">
        <v>45</v>
      </c>
      <c r="D18" s="41">
        <v>55</v>
      </c>
      <c r="E18" s="41">
        <v>66</v>
      </c>
      <c r="F18" s="41">
        <v>74</v>
      </c>
      <c r="G18" s="41">
        <v>60</v>
      </c>
      <c r="H18" s="41">
        <v>56</v>
      </c>
      <c r="I18" s="41">
        <v>70</v>
      </c>
      <c r="J18" s="41">
        <v>83</v>
      </c>
      <c r="K18" s="41">
        <v>97</v>
      </c>
      <c r="L18" s="41">
        <v>94</v>
      </c>
      <c r="M18" s="41">
        <v>89</v>
      </c>
      <c r="N18" s="68">
        <v>101</v>
      </c>
      <c r="O18" s="41">
        <v>78</v>
      </c>
      <c r="P18" s="41">
        <v>112</v>
      </c>
      <c r="Q18" s="41">
        <v>123</v>
      </c>
      <c r="R18" s="41">
        <v>109</v>
      </c>
      <c r="S18" s="41">
        <v>114</v>
      </c>
    </row>
    <row r="19" spans="2:19" s="15" customFormat="1" ht="16.5" thickTop="1" thickBot="1" x14ac:dyDescent="0.3">
      <c r="C19" s="44" t="s">
        <v>46</v>
      </c>
      <c r="D19" s="42"/>
      <c r="E19" s="42"/>
      <c r="F19" s="42"/>
      <c r="G19" s="42">
        <v>60</v>
      </c>
      <c r="H19" s="42">
        <v>56</v>
      </c>
      <c r="I19" s="42">
        <v>70</v>
      </c>
      <c r="J19" s="42">
        <v>83</v>
      </c>
      <c r="K19" s="42">
        <v>97</v>
      </c>
      <c r="L19" s="42">
        <v>94</v>
      </c>
      <c r="M19" s="42">
        <v>89</v>
      </c>
      <c r="N19" s="42">
        <v>101</v>
      </c>
      <c r="O19" s="42">
        <v>78</v>
      </c>
      <c r="P19" s="42">
        <v>112</v>
      </c>
      <c r="Q19" s="42">
        <v>123</v>
      </c>
      <c r="R19" s="42">
        <v>109</v>
      </c>
      <c r="S19" s="42">
        <v>114</v>
      </c>
    </row>
    <row r="20" spans="2:19" s="1" customFormat="1" x14ac:dyDescent="0.25">
      <c r="C20" s="47" t="s">
        <v>81</v>
      </c>
    </row>
    <row r="21" spans="2:19" s="1" customFormat="1" x14ac:dyDescent="0.25">
      <c r="C21" s="47" t="s">
        <v>173</v>
      </c>
    </row>
    <row r="22" spans="2:19" s="1" customFormat="1" x14ac:dyDescent="0.25">
      <c r="C22" s="45" t="s">
        <v>91</v>
      </c>
    </row>
    <row r="23" spans="2:19" s="1" customFormat="1" x14ac:dyDescent="0.25">
      <c r="C23" s="47" t="s">
        <v>68</v>
      </c>
    </row>
    <row r="24" spans="2:19" s="1" customFormat="1" x14ac:dyDescent="0.25">
      <c r="B24" s="3"/>
      <c r="C24" s="76" t="s">
        <v>174</v>
      </c>
    </row>
  </sheetData>
  <mergeCells count="2">
    <mergeCell ref="G2:L2"/>
    <mergeCell ref="G3:L3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Y27"/>
  <sheetViews>
    <sheetView showGridLines="0" showZeros="0" zoomScaleNormal="100" workbookViewId="0">
      <selection activeCell="AB16" sqref="AB16"/>
    </sheetView>
  </sheetViews>
  <sheetFormatPr baseColWidth="10" defaultColWidth="11" defaultRowHeight="15" x14ac:dyDescent="0.25"/>
  <cols>
    <col min="1" max="1" width="1.85546875" customWidth="1"/>
    <col min="2" max="2" width="2" customWidth="1"/>
    <col min="3" max="3" width="11.85546875" customWidth="1"/>
    <col min="4" max="6" width="9.7109375" hidden="1" customWidth="1"/>
    <col min="7" max="15" width="9.7109375" customWidth="1"/>
    <col min="16" max="16" width="10.85546875" customWidth="1"/>
    <col min="20" max="22" width="0" hidden="1" customWidth="1"/>
  </cols>
  <sheetData>
    <row r="2" spans="3:25" x14ac:dyDescent="0.25">
      <c r="C2" s="15"/>
      <c r="E2" s="84"/>
      <c r="F2" s="84"/>
      <c r="G2" s="103" t="s">
        <v>106</v>
      </c>
      <c r="H2" s="103"/>
      <c r="I2" s="103"/>
      <c r="J2" s="103"/>
      <c r="K2" s="103"/>
      <c r="L2" s="103"/>
      <c r="M2" s="103"/>
      <c r="N2" s="15"/>
      <c r="O2" s="15"/>
      <c r="P2" s="33"/>
    </row>
    <row r="3" spans="3:25" x14ac:dyDescent="0.25">
      <c r="C3" s="16"/>
      <c r="E3" s="84"/>
      <c r="F3" s="84"/>
      <c r="G3" s="103" t="s">
        <v>172</v>
      </c>
      <c r="H3" s="103"/>
      <c r="I3" s="103"/>
      <c r="J3" s="103"/>
      <c r="K3" s="103"/>
      <c r="L3" s="103"/>
      <c r="M3" s="103"/>
      <c r="N3" s="15"/>
      <c r="O3" s="15"/>
      <c r="P3" s="34"/>
    </row>
    <row r="4" spans="3:25" ht="16.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</row>
    <row r="5" spans="3:25" s="2" customFormat="1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65">
        <v>2019</v>
      </c>
      <c r="O5" s="32">
        <v>2020</v>
      </c>
      <c r="P5" s="32">
        <v>2021</v>
      </c>
      <c r="Q5" s="32">
        <v>2022</v>
      </c>
      <c r="R5" s="32" t="s">
        <v>103</v>
      </c>
      <c r="S5" s="32" t="s">
        <v>144</v>
      </c>
      <c r="T5" s="35" t="s">
        <v>69</v>
      </c>
      <c r="U5" s="35" t="s">
        <v>76</v>
      </c>
      <c r="V5" s="35" t="s">
        <v>92</v>
      </c>
      <c r="W5" s="35" t="s">
        <v>99</v>
      </c>
      <c r="X5" s="35" t="s">
        <v>104</v>
      </c>
      <c r="Y5" s="35" t="s">
        <v>145</v>
      </c>
    </row>
    <row r="6" spans="3:25" s="1" customFormat="1" ht="16.5" thickTop="1" thickBot="1" x14ac:dyDescent="0.35">
      <c r="C6" s="31" t="s">
        <v>33</v>
      </c>
      <c r="D6" s="53">
        <v>100.6036217303823</v>
      </c>
      <c r="E6" s="54">
        <v>86.355785837651126</v>
      </c>
      <c r="F6" s="54">
        <v>83.892617449664428</v>
      </c>
      <c r="G6" s="54">
        <v>246.10336341263331</v>
      </c>
      <c r="H6" s="54">
        <v>251.04602510460251</v>
      </c>
      <c r="I6" s="54">
        <v>303.26004548900681</v>
      </c>
      <c r="J6" s="54">
        <v>286.73835125448028</v>
      </c>
      <c r="K6" s="54">
        <v>73.313782991202345</v>
      </c>
      <c r="L6" s="54">
        <v>264.37541308658297</v>
      </c>
      <c r="M6" s="54">
        <v>359.28143712574848</v>
      </c>
      <c r="N6" s="73">
        <v>281.35048231511252</v>
      </c>
      <c r="O6" s="54">
        <v>153.90534821085032</v>
      </c>
      <c r="P6" s="54">
        <v>594.05940594059405</v>
      </c>
      <c r="Q6" s="81">
        <v>221.23893805309734</v>
      </c>
      <c r="R6" s="81">
        <v>180.50541516245488</v>
      </c>
      <c r="S6" s="81">
        <v>208.04438280166437</v>
      </c>
      <c r="T6" s="38">
        <v>-21.69078242229368</v>
      </c>
      <c r="U6" s="38">
        <v>-45.297641950200628</v>
      </c>
      <c r="V6" s="38">
        <v>285.99009900990097</v>
      </c>
      <c r="W6" s="37">
        <v>-62.75811209439528</v>
      </c>
      <c r="X6" s="37">
        <v>-18.411552346570392</v>
      </c>
      <c r="Y6" s="37">
        <v>15.256588072122055</v>
      </c>
    </row>
    <row r="7" spans="3:25" s="1" customFormat="1" ht="16.5" thickTop="1" thickBot="1" x14ac:dyDescent="0.35">
      <c r="C7" s="31" t="s">
        <v>34</v>
      </c>
      <c r="D7" s="55">
        <v>193.61084220716361</v>
      </c>
      <c r="E7" s="56">
        <v>409.50040950040949</v>
      </c>
      <c r="F7" s="56">
        <v>322.06119162640903</v>
      </c>
      <c r="G7" s="56">
        <v>79.681274900398407</v>
      </c>
      <c r="H7" s="56">
        <v>80.192461908580597</v>
      </c>
      <c r="I7" s="56">
        <v>72.25433526011561</v>
      </c>
      <c r="J7" s="56">
        <v>345.06556245686681</v>
      </c>
      <c r="K7" s="56">
        <v>203.2520325203252</v>
      </c>
      <c r="L7" s="56">
        <v>184.50184501845018</v>
      </c>
      <c r="M7" s="56">
        <v>280.74115665356544</v>
      </c>
      <c r="N7" s="74">
        <v>265.35253980288098</v>
      </c>
      <c r="O7" s="56">
        <v>181.88432157148054</v>
      </c>
      <c r="P7" s="56">
        <v>236.96682464454977</v>
      </c>
      <c r="Q7" s="81">
        <v>467.12181099532876</v>
      </c>
      <c r="R7" s="81">
        <v>208.04438280166437</v>
      </c>
      <c r="S7" s="81">
        <v>133.28890369876709</v>
      </c>
      <c r="T7" s="38">
        <v>-5.481425322213803</v>
      </c>
      <c r="U7" s="38">
        <v>-31.455594242062052</v>
      </c>
      <c r="V7" s="38">
        <v>30.284360189573466</v>
      </c>
      <c r="W7" s="38">
        <v>97.125404240028729</v>
      </c>
      <c r="X7" s="38">
        <v>-55.462498666382153</v>
      </c>
      <c r="Y7" s="38">
        <v>-35.93246695545929</v>
      </c>
    </row>
    <row r="8" spans="3:25" s="1" customFormat="1" ht="16.5" thickTop="1" thickBot="1" x14ac:dyDescent="0.35">
      <c r="C8" s="31" t="s">
        <v>35</v>
      </c>
      <c r="D8" s="55">
        <v>460.40515653775321</v>
      </c>
      <c r="E8" s="56">
        <v>525.5255255255255</v>
      </c>
      <c r="F8" s="56">
        <v>300.52592036063112</v>
      </c>
      <c r="G8" s="56">
        <v>71.32667617689016</v>
      </c>
      <c r="H8" s="56">
        <v>218.34061135371178</v>
      </c>
      <c r="I8" s="56">
        <v>261.43790849673201</v>
      </c>
      <c r="J8" s="56">
        <v>595.59261465157829</v>
      </c>
      <c r="K8" s="56">
        <v>171.33066818960594</v>
      </c>
      <c r="L8" s="56">
        <v>105.15247108307045</v>
      </c>
      <c r="M8" s="56">
        <v>230.62730627306274</v>
      </c>
      <c r="N8" s="74">
        <v>169.43409013893594</v>
      </c>
      <c r="O8" s="56">
        <v>108.97203051216854</v>
      </c>
      <c r="P8" s="56">
        <v>150.15015015015015</v>
      </c>
      <c r="Q8" s="81">
        <v>287.4595759971254</v>
      </c>
      <c r="R8" s="81">
        <v>121.65450121654501</v>
      </c>
      <c r="S8" s="81">
        <v>141.40271493212668</v>
      </c>
      <c r="T8" s="38">
        <v>-26.533378515757377</v>
      </c>
      <c r="U8" s="38">
        <v>-35.684707591718116</v>
      </c>
      <c r="V8" s="38">
        <v>37.787787787787792</v>
      </c>
      <c r="W8" s="38">
        <v>91.448077614085506</v>
      </c>
      <c r="X8" s="38">
        <v>-57.679440389294406</v>
      </c>
      <c r="Y8" s="38">
        <v>16.233031674208132</v>
      </c>
    </row>
    <row r="9" spans="3:25" s="1" customFormat="1" ht="16.5" thickTop="1" thickBot="1" x14ac:dyDescent="0.35">
      <c r="C9" s="31" t="s">
        <v>36</v>
      </c>
      <c r="D9" s="55">
        <v>143.78145219266713</v>
      </c>
      <c r="E9" s="56">
        <v>120.48192771084338</v>
      </c>
      <c r="F9" s="56">
        <v>357.14285714285717</v>
      </c>
      <c r="G9" s="56">
        <v>260.96033402922757</v>
      </c>
      <c r="H9" s="56">
        <v>307.06243602865914</v>
      </c>
      <c r="I9" s="56">
        <v>131.06159895150722</v>
      </c>
      <c r="J9" s="56">
        <v>207.9002079002079</v>
      </c>
      <c r="K9" s="56">
        <v>238.4737678855326</v>
      </c>
      <c r="L9" s="56">
        <v>135.96193065941537</v>
      </c>
      <c r="M9" s="56">
        <v>154.99070055796653</v>
      </c>
      <c r="N9" s="74">
        <v>112.43534967393748</v>
      </c>
      <c r="O9" s="56">
        <v>89.820359281437121</v>
      </c>
      <c r="P9" s="56">
        <v>99.140779907468612</v>
      </c>
      <c r="Q9" s="81">
        <v>204.96470052379868</v>
      </c>
      <c r="R9" s="81">
        <v>213.44717182497331</v>
      </c>
      <c r="S9" s="81">
        <v>124.35233160621762</v>
      </c>
      <c r="T9" s="38">
        <v>-27.456712390375539</v>
      </c>
      <c r="U9" s="38">
        <v>-20.113772455089819</v>
      </c>
      <c r="V9" s="38">
        <v>10.376734963648394</v>
      </c>
      <c r="W9" s="38">
        <v>106.74106126167159</v>
      </c>
      <c r="X9" s="38">
        <v>4.1385034981619766</v>
      </c>
      <c r="Y9" s="38">
        <v>-41.740932642487046</v>
      </c>
    </row>
    <row r="10" spans="3:25" s="1" customFormat="1" ht="16.5" thickTop="1" thickBot="1" x14ac:dyDescent="0.35">
      <c r="C10" s="31" t="s">
        <v>37</v>
      </c>
      <c r="D10" s="55">
        <v>86.467790747946395</v>
      </c>
      <c r="E10" s="56">
        <v>148.975791433892</v>
      </c>
      <c r="F10" s="56">
        <v>353.10734463276839</v>
      </c>
      <c r="G10" s="56">
        <v>232.01856148491879</v>
      </c>
      <c r="H10" s="56">
        <v>226.83084899546338</v>
      </c>
      <c r="I10" s="56">
        <v>205.39906103286384</v>
      </c>
      <c r="J10" s="56">
        <v>138.65779256794232</v>
      </c>
      <c r="K10" s="56">
        <v>356.7787971457696</v>
      </c>
      <c r="L10" s="56">
        <v>328.02249297094659</v>
      </c>
      <c r="M10" s="56">
        <v>239.39064200217629</v>
      </c>
      <c r="N10" s="74">
        <v>117.84511784511784</v>
      </c>
      <c r="O10" s="56">
        <v>119.44577161968466</v>
      </c>
      <c r="P10" s="56">
        <v>125.33946104031753</v>
      </c>
      <c r="Q10" s="81">
        <v>409.92940104759737</v>
      </c>
      <c r="R10" s="81">
        <v>195.96864501679732</v>
      </c>
      <c r="S10" s="81">
        <v>138.66127633225088</v>
      </c>
      <c r="T10" s="38">
        <v>-50.772880318334863</v>
      </c>
      <c r="U10" s="38">
        <v>1.3582690601324181</v>
      </c>
      <c r="V10" s="38">
        <v>4.9341967829538369</v>
      </c>
      <c r="W10" s="38">
        <v>227.05534046914141</v>
      </c>
      <c r="X10" s="38">
        <v>-52.194537762846828</v>
      </c>
      <c r="Y10" s="38">
        <v>-29.243131563028555</v>
      </c>
    </row>
    <row r="11" spans="3:25" s="1" customFormat="1" ht="16.5" thickTop="1" thickBot="1" x14ac:dyDescent="0.35">
      <c r="C11" s="31" t="s">
        <v>38</v>
      </c>
      <c r="D11" s="55">
        <v>141.1930815390046</v>
      </c>
      <c r="E11" s="56">
        <v>345.47738693467335</v>
      </c>
      <c r="F11" s="56">
        <v>204.73822755191577</v>
      </c>
      <c r="G11" s="56">
        <v>305.55555555555554</v>
      </c>
      <c r="H11" s="56">
        <v>238.60021208907742</v>
      </c>
      <c r="I11" s="56">
        <v>248.44720496894411</v>
      </c>
      <c r="J11" s="56">
        <v>255.63560306762724</v>
      </c>
      <c r="K11" s="56">
        <v>412.95370571614865</v>
      </c>
      <c r="L11" s="56">
        <v>222.53692089823994</v>
      </c>
      <c r="M11" s="56">
        <v>246.91358024691357</v>
      </c>
      <c r="N11" s="74">
        <v>285.28528528528528</v>
      </c>
      <c r="O11" s="56">
        <v>102.90183165260342</v>
      </c>
      <c r="P11" s="56">
        <v>178.33981841763944</v>
      </c>
      <c r="Q11" s="81">
        <v>175.28483786152498</v>
      </c>
      <c r="R11" s="81">
        <v>189.5991332611051</v>
      </c>
      <c r="S11" s="81">
        <v>165.53177376078958</v>
      </c>
      <c r="T11" s="38">
        <v>15.540540540540546</v>
      </c>
      <c r="U11" s="38">
        <v>-63.930200062824269</v>
      </c>
      <c r="V11" s="38">
        <v>73.310635538261991</v>
      </c>
      <c r="W11" s="38">
        <v>-1.7130109154649069</v>
      </c>
      <c r="X11" s="38">
        <v>8.1663055254604586</v>
      </c>
      <c r="Y11" s="38">
        <v>-12.693813039309271</v>
      </c>
    </row>
    <row r="12" spans="3:25" s="1" customFormat="1" ht="16.5" thickTop="1" thickBot="1" x14ac:dyDescent="0.35">
      <c r="C12" s="31" t="s">
        <v>39</v>
      </c>
      <c r="D12" s="55">
        <v>294.50261780104711</v>
      </c>
      <c r="E12" s="56">
        <v>472.81323877068559</v>
      </c>
      <c r="F12" s="56">
        <v>386.10038610038612</v>
      </c>
      <c r="G12" s="56">
        <v>186.56716417910448</v>
      </c>
      <c r="H12" s="56">
        <v>175.43859649122808</v>
      </c>
      <c r="I12" s="56">
        <v>347.62456546929315</v>
      </c>
      <c r="J12" s="56">
        <v>197.06590759798556</v>
      </c>
      <c r="K12" s="56">
        <v>340.95467308463697</v>
      </c>
      <c r="L12" s="56">
        <v>228.52789944772425</v>
      </c>
      <c r="M12" s="56">
        <v>272.43007628042136</v>
      </c>
      <c r="N12" s="74">
        <v>188.26937002172338</v>
      </c>
      <c r="O12" s="56">
        <v>258.93319523562923</v>
      </c>
      <c r="P12" s="56">
        <v>230.02606962122374</v>
      </c>
      <c r="Q12" s="81">
        <v>240.83949767761914</v>
      </c>
      <c r="R12" s="81">
        <v>157.07553905469084</v>
      </c>
      <c r="S12" s="81">
        <v>306.79972411706615</v>
      </c>
      <c r="T12" s="38">
        <v>-30.892589910692742</v>
      </c>
      <c r="U12" s="38">
        <v>37.533362546309228</v>
      </c>
      <c r="V12" s="38">
        <v>-11.163931912283397</v>
      </c>
      <c r="W12" s="38">
        <v>4.7009576237169588</v>
      </c>
      <c r="X12" s="38">
        <v>-34.779992248220154</v>
      </c>
      <c r="Y12" s="38">
        <v>95.319860726528574</v>
      </c>
    </row>
    <row r="13" spans="3:25" s="1" customFormat="1" ht="16.5" thickTop="1" thickBot="1" x14ac:dyDescent="0.35">
      <c r="C13" s="31" t="s">
        <v>40</v>
      </c>
      <c r="D13" s="55">
        <v>276.62517289073304</v>
      </c>
      <c r="E13" s="56">
        <v>310.55900621118013</v>
      </c>
      <c r="F13" s="56">
        <v>433.40075122796878</v>
      </c>
      <c r="G13" s="56">
        <v>387.27524204702627</v>
      </c>
      <c r="H13" s="56">
        <v>175.35070140280561</v>
      </c>
      <c r="I13" s="56">
        <v>302.88909599254424</v>
      </c>
      <c r="J13" s="56">
        <v>244.39013552543878</v>
      </c>
      <c r="K13" s="56">
        <v>452.78137128072444</v>
      </c>
      <c r="L13" s="56">
        <v>384.84909864290057</v>
      </c>
      <c r="M13" s="56">
        <v>253.16455696202533</v>
      </c>
      <c r="N13" s="74">
        <v>175.10579308332117</v>
      </c>
      <c r="O13" s="56">
        <v>284.84956382410542</v>
      </c>
      <c r="P13" s="56">
        <v>266.04068857589982</v>
      </c>
      <c r="Q13" s="82">
        <v>258.04231894030619</v>
      </c>
      <c r="R13" s="81">
        <v>228.4735113522776</v>
      </c>
      <c r="S13" s="81">
        <v>283.21626497549357</v>
      </c>
      <c r="T13" s="38">
        <v>-30.833211732088142</v>
      </c>
      <c r="U13" s="38">
        <v>62.672838407216197</v>
      </c>
      <c r="V13" s="38">
        <v>-6.6030907668231764</v>
      </c>
      <c r="W13" s="38">
        <v>-3.0064459983201952</v>
      </c>
      <c r="X13" s="38">
        <v>-11.458898567280681</v>
      </c>
      <c r="Y13" s="38">
        <v>23.960218976461341</v>
      </c>
    </row>
    <row r="14" spans="3:25" s="1" customFormat="1" ht="16.5" thickTop="1" thickBot="1" x14ac:dyDescent="0.35">
      <c r="C14" s="31" t="s">
        <v>41</v>
      </c>
      <c r="D14" s="55">
        <v>533.33333333333337</v>
      </c>
      <c r="E14" s="56">
        <v>119.42675159235669</v>
      </c>
      <c r="F14" s="56">
        <v>229.18258212375861</v>
      </c>
      <c r="G14" s="56">
        <v>132.40648791790798</v>
      </c>
      <c r="H14" s="56">
        <v>246.8265162200282</v>
      </c>
      <c r="I14" s="56">
        <v>156.1036528254761</v>
      </c>
      <c r="J14" s="56">
        <v>390.74241058010222</v>
      </c>
      <c r="K14" s="56">
        <v>279.56388034665923</v>
      </c>
      <c r="L14" s="56">
        <v>307.18336483931949</v>
      </c>
      <c r="M14" s="56">
        <v>66.298342541436469</v>
      </c>
      <c r="N14" s="74">
        <v>142.12115828744004</v>
      </c>
      <c r="O14" s="56">
        <v>195.5246578318488</v>
      </c>
      <c r="P14" s="56">
        <v>217.24961981316534</v>
      </c>
      <c r="Q14" s="82">
        <v>223.63667641493205</v>
      </c>
      <c r="R14" s="81">
        <v>304.73135525260625</v>
      </c>
      <c r="S14" s="81">
        <v>205.55226462509927</v>
      </c>
      <c r="T14" s="38">
        <v>114.36608041688871</v>
      </c>
      <c r="U14" s="38">
        <v>37.576037366934614</v>
      </c>
      <c r="V14" s="38">
        <v>11.111111111111112</v>
      </c>
      <c r="W14" s="38">
        <v>2.939962153793219</v>
      </c>
      <c r="X14" s="38">
        <v>36.261797544876927</v>
      </c>
      <c r="Y14" s="38">
        <v>-32.546401582237159</v>
      </c>
    </row>
    <row r="15" spans="3:25" s="1" customFormat="1" ht="16.5" thickTop="1" thickBot="1" x14ac:dyDescent="0.35">
      <c r="C15" s="31" t="s">
        <v>42</v>
      </c>
      <c r="D15" s="55">
        <v>278.39643652561244</v>
      </c>
      <c r="E15" s="56">
        <v>252.14321734745334</v>
      </c>
      <c r="F15" s="56">
        <v>61.728395061728392</v>
      </c>
      <c r="G15" s="56">
        <v>122.10012210012211</v>
      </c>
      <c r="H15" s="56">
        <v>184.27518427518427</v>
      </c>
      <c r="I15" s="56">
        <v>227.53128555176337</v>
      </c>
      <c r="J15" s="56">
        <v>262.58205689277901</v>
      </c>
      <c r="K15" s="56">
        <v>99.900099900099903</v>
      </c>
      <c r="L15" s="56">
        <v>218.15008726003489</v>
      </c>
      <c r="M15" s="56">
        <v>348.28036569438399</v>
      </c>
      <c r="N15" s="74">
        <v>252.60498894853174</v>
      </c>
      <c r="O15" s="56">
        <v>157.33165512901195</v>
      </c>
      <c r="P15" s="56">
        <v>227.38756947953513</v>
      </c>
      <c r="Q15" s="82">
        <v>86.014106313435406</v>
      </c>
      <c r="R15" s="81">
        <v>189.08698001080498</v>
      </c>
      <c r="S15" s="81">
        <v>228.04323596977022</v>
      </c>
      <c r="T15" s="38">
        <v>-27.470792548152826</v>
      </c>
      <c r="U15" s="38">
        <v>-37.716331025802397</v>
      </c>
      <c r="V15" s="38">
        <v>44.527539161192536</v>
      </c>
      <c r="W15" s="38">
        <v>-62.17290746793585</v>
      </c>
      <c r="X15" s="38">
        <v>119.83252296056187</v>
      </c>
      <c r="Y15" s="38">
        <v>20.602294222869904</v>
      </c>
    </row>
    <row r="16" spans="3:25" s="1" customFormat="1" ht="16.5" thickTop="1" thickBot="1" x14ac:dyDescent="0.35">
      <c r="C16" s="31" t="s">
        <v>43</v>
      </c>
      <c r="D16" s="55">
        <v>359.38903863432165</v>
      </c>
      <c r="E16" s="56">
        <v>161.16035455278001</v>
      </c>
      <c r="F16" s="56">
        <v>311.76929072486359</v>
      </c>
      <c r="G16" s="56">
        <v>321.54340836012864</v>
      </c>
      <c r="H16" s="56">
        <v>74.074074074074076</v>
      </c>
      <c r="I16" s="56">
        <v>136.14703880190606</v>
      </c>
      <c r="J16" s="56">
        <v>139.7624039133473</v>
      </c>
      <c r="K16" s="56">
        <v>0</v>
      </c>
      <c r="L16" s="56">
        <v>408.40140023337221</v>
      </c>
      <c r="M16" s="56">
        <v>238.37902264600714</v>
      </c>
      <c r="N16" s="74">
        <v>214.28571428571428</v>
      </c>
      <c r="O16" s="56">
        <v>75.557234605213452</v>
      </c>
      <c r="P16" s="56">
        <v>216.84134441633537</v>
      </c>
      <c r="Q16" s="82">
        <v>137.62257010149665</v>
      </c>
      <c r="R16" s="81">
        <v>66.072018500165186</v>
      </c>
      <c r="S16" s="81">
        <v>124.48108708782479</v>
      </c>
      <c r="T16" s="38">
        <v>-10.107142857142858</v>
      </c>
      <c r="U16" s="38">
        <v>-64.739957184233717</v>
      </c>
      <c r="V16" s="38">
        <v>186.98951933501988</v>
      </c>
      <c r="W16" s="38">
        <v>-36.53305808819313</v>
      </c>
      <c r="X16" s="38">
        <v>-51.990419557317473</v>
      </c>
      <c r="Y16" s="38">
        <v>88.402125307422807</v>
      </c>
    </row>
    <row r="17" spans="2:25" s="1" customFormat="1" ht="16.5" thickTop="1" thickBot="1" x14ac:dyDescent="0.35">
      <c r="C17" s="31" t="s">
        <v>44</v>
      </c>
      <c r="D17" s="55">
        <v>95.057034220532316</v>
      </c>
      <c r="E17" s="56">
        <v>0</v>
      </c>
      <c r="F17" s="56">
        <v>82.712985938792386</v>
      </c>
      <c r="G17" s="56">
        <v>85.397096498719037</v>
      </c>
      <c r="H17" s="56">
        <v>160.77170418006432</v>
      </c>
      <c r="I17" s="56">
        <v>151.9756838905775</v>
      </c>
      <c r="J17" s="56">
        <v>151.8602885345482</v>
      </c>
      <c r="K17" s="56">
        <v>69.832402234636874</v>
      </c>
      <c r="L17" s="56">
        <v>0</v>
      </c>
      <c r="M17" s="56">
        <v>64.432989690721655</v>
      </c>
      <c r="N17" s="74">
        <v>158.35312747426761</v>
      </c>
      <c r="O17" s="56">
        <v>231.30300693909021</v>
      </c>
      <c r="P17" s="56">
        <v>561.37724550898201</v>
      </c>
      <c r="Q17" s="82">
        <v>34.405642525374162</v>
      </c>
      <c r="R17" s="81">
        <v>34.758428919012857</v>
      </c>
      <c r="S17" s="81">
        <v>99.789491388054913</v>
      </c>
      <c r="T17" s="38">
        <v>145.76405384006333</v>
      </c>
      <c r="U17" s="38">
        <v>46.06784888203547</v>
      </c>
      <c r="V17" s="38">
        <v>142.70209580838323</v>
      </c>
      <c r="W17" s="38">
        <v>-93.871208211480024</v>
      </c>
      <c r="X17" s="38">
        <v>1.025373653110867</v>
      </c>
      <c r="Y17" s="38">
        <v>187.09436672343401</v>
      </c>
    </row>
    <row r="18" spans="2:25" s="1" customFormat="1" ht="16.5" thickTop="1" thickBot="1" x14ac:dyDescent="0.35">
      <c r="C18" s="31" t="s">
        <v>47</v>
      </c>
      <c r="D18" s="57">
        <v>3026.2735567884815</v>
      </c>
      <c r="E18" s="58">
        <v>3201.1640596580573</v>
      </c>
      <c r="F18" s="58">
        <v>3442.7945566626609</v>
      </c>
      <c r="G18" s="58">
        <v>2681.564245810056</v>
      </c>
      <c r="H18" s="58">
        <v>2428.7986121150789</v>
      </c>
      <c r="I18" s="58">
        <v>2771.5454665434872</v>
      </c>
      <c r="J18" s="58">
        <v>3086.936308693631</v>
      </c>
      <c r="K18" s="58">
        <v>3441.1399515165849</v>
      </c>
      <c r="L18" s="58">
        <v>3031.2802321831668</v>
      </c>
      <c r="M18" s="58">
        <v>2710.7975024112902</v>
      </c>
      <c r="N18" s="75">
        <v>2286.619877745075</v>
      </c>
      <c r="O18" s="58">
        <v>2083.7971414577678</v>
      </c>
      <c r="P18" s="58">
        <v>3010.0979782604031</v>
      </c>
      <c r="Q18" s="58">
        <v>2690.9263276877355</v>
      </c>
      <c r="R18" s="83">
        <v>2089.4170823730979</v>
      </c>
      <c r="S18" s="83">
        <v>2326.9556709715434</v>
      </c>
      <c r="T18" s="38">
        <v>-15.647706045505194</v>
      </c>
      <c r="U18" s="38">
        <v>-8.8699804572379826</v>
      </c>
      <c r="V18" s="38">
        <v>44.452543790064922</v>
      </c>
      <c r="W18" s="38">
        <v>-10.603364172123175</v>
      </c>
      <c r="X18" s="38">
        <v>-22.353240931404603</v>
      </c>
      <c r="Y18" s="38">
        <v>11.368653515968019</v>
      </c>
    </row>
    <row r="19" spans="2:25" s="15" customFormat="1" ht="16.5" thickTop="1" thickBot="1" x14ac:dyDescent="0.3">
      <c r="C19" s="44" t="s">
        <v>48</v>
      </c>
      <c r="D19" s="36">
        <v>260.7553221945422</v>
      </c>
      <c r="E19" s="36">
        <v>86.355785837651126</v>
      </c>
      <c r="F19" s="36">
        <v>83.892617449664428</v>
      </c>
      <c r="G19" s="36">
        <v>202.57794055521933</v>
      </c>
      <c r="H19" s="36">
        <v>194.90078101028993</v>
      </c>
      <c r="I19" s="36">
        <v>212.01095639422749</v>
      </c>
      <c r="J19" s="36">
        <v>267.99944457857538</v>
      </c>
      <c r="K19" s="36">
        <v>224.92793177461181</v>
      </c>
      <c r="L19" s="36">
        <v>232.30524367833809</v>
      </c>
      <c r="M19" s="36">
        <v>229.57751472286907</v>
      </c>
      <c r="N19" s="36">
        <v>196.87025143018903</v>
      </c>
      <c r="O19" s="36">
        <v>163.36908136776029</v>
      </c>
      <c r="P19" s="36">
        <v>258.57658145965507</v>
      </c>
      <c r="Q19" s="36">
        <v>228.88000637096968</v>
      </c>
      <c r="R19" s="36">
        <v>174.11809019775816</v>
      </c>
      <c r="S19" s="36">
        <v>179.93028760792711</v>
      </c>
      <c r="T19" s="36">
        <v>-26.387035793795054</v>
      </c>
      <c r="U19" s="36">
        <v>-26.238689435787638</v>
      </c>
      <c r="V19" s="36">
        <v>73.874635746772896</v>
      </c>
      <c r="W19" s="36">
        <v>-11.484634424760875</v>
      </c>
      <c r="X19" s="36">
        <v>-23.926037508253636</v>
      </c>
      <c r="Y19" s="36">
        <v>3.3380778548441619</v>
      </c>
    </row>
    <row r="20" spans="2:25" s="1" customFormat="1" x14ac:dyDescent="0.25">
      <c r="B20" s="5"/>
      <c r="C20" s="47" t="s">
        <v>50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7"/>
      <c r="O20" s="7"/>
    </row>
    <row r="21" spans="2:25" s="15" customFormat="1" x14ac:dyDescent="0.25">
      <c r="B21" s="47" t="s">
        <v>81</v>
      </c>
      <c r="D21" s="30"/>
      <c r="E21" s="30"/>
      <c r="F21" s="30"/>
      <c r="G21" s="30"/>
      <c r="H21" s="30"/>
      <c r="I21" s="30"/>
      <c r="J21" s="30"/>
      <c r="K21" s="30"/>
      <c r="L21" s="30"/>
    </row>
    <row r="22" spans="2:25" s="15" customFormat="1" x14ac:dyDescent="0.25">
      <c r="B22" s="69" t="s">
        <v>173</v>
      </c>
    </row>
    <row r="23" spans="2:25" s="19" customFormat="1" x14ac:dyDescent="0.3">
      <c r="B23" s="46" t="s">
        <v>85</v>
      </c>
    </row>
    <row r="24" spans="2:25" hidden="1" x14ac:dyDescent="0.25">
      <c r="C24" s="47" t="s">
        <v>49</v>
      </c>
    </row>
    <row r="25" spans="2:25" x14ac:dyDescent="0.25">
      <c r="C25" s="45" t="s">
        <v>91</v>
      </c>
    </row>
    <row r="26" spans="2:25" x14ac:dyDescent="0.25">
      <c r="C26" s="47" t="s">
        <v>70</v>
      </c>
    </row>
    <row r="27" spans="2:25" x14ac:dyDescent="0.25">
      <c r="C27" s="76" t="s">
        <v>174</v>
      </c>
    </row>
  </sheetData>
  <mergeCells count="2">
    <mergeCell ref="G2:M2"/>
    <mergeCell ref="G3:M3"/>
  </mergeCells>
  <pageMargins left="0" right="0" top="0" bottom="0.59055118110236227" header="0" footer="0"/>
  <pageSetup paperSize="9" scale="90" orientation="landscape" r:id="rId1"/>
  <rowBreaks count="1" manualBreakCount="1">
    <brk id="26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S25"/>
  <sheetViews>
    <sheetView showGridLines="0" showZeros="0" topLeftCell="A7" zoomScaleNormal="100" workbookViewId="0">
      <selection activeCell="V36" sqref="V36"/>
    </sheetView>
  </sheetViews>
  <sheetFormatPr baseColWidth="10" defaultColWidth="11" defaultRowHeight="15" x14ac:dyDescent="0.25"/>
  <cols>
    <col min="1" max="2" width="3" customWidth="1"/>
    <col min="3" max="3" width="10.7109375" customWidth="1"/>
    <col min="4" max="6" width="10.7109375" hidden="1" customWidth="1"/>
    <col min="7" max="12" width="10.7109375" customWidth="1"/>
    <col min="14" max="15" width="10.8554687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155</v>
      </c>
      <c r="H3" s="103"/>
      <c r="I3" s="103"/>
      <c r="J3" s="103"/>
      <c r="K3" s="103"/>
      <c r="L3" s="103"/>
      <c r="M3" s="15"/>
      <c r="N3" s="15"/>
    </row>
    <row r="4" spans="3:19" s="1" customFormat="1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5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</row>
    <row r="7" spans="3:19" s="1" customFormat="1" ht="16.5" thickTop="1" thickBot="1" x14ac:dyDescent="0.3">
      <c r="C7" s="31" t="s">
        <v>33</v>
      </c>
      <c r="D7" s="39">
        <v>37</v>
      </c>
      <c r="E7" s="39">
        <v>26</v>
      </c>
      <c r="F7" s="39">
        <v>24</v>
      </c>
      <c r="G7" s="39">
        <v>23</v>
      </c>
      <c r="H7" s="39">
        <v>17</v>
      </c>
      <c r="I7" s="39">
        <v>16</v>
      </c>
      <c r="J7" s="39">
        <v>10</v>
      </c>
      <c r="K7" s="39">
        <v>15</v>
      </c>
      <c r="L7" s="39">
        <v>23</v>
      </c>
      <c r="M7" s="62">
        <v>28</v>
      </c>
      <c r="N7" s="66">
        <v>33</v>
      </c>
      <c r="O7" s="39">
        <v>14</v>
      </c>
      <c r="P7" s="90">
        <v>23</v>
      </c>
      <c r="Q7" s="90">
        <v>15</v>
      </c>
      <c r="R7" s="39">
        <v>23</v>
      </c>
      <c r="S7" s="39">
        <v>18</v>
      </c>
    </row>
    <row r="8" spans="3:19" s="1" customFormat="1" ht="16.5" thickTop="1" thickBot="1" x14ac:dyDescent="0.3">
      <c r="C8" s="31" t="s">
        <v>34</v>
      </c>
      <c r="D8" s="40">
        <v>40</v>
      </c>
      <c r="E8" s="40">
        <v>33</v>
      </c>
      <c r="F8" s="40">
        <v>27</v>
      </c>
      <c r="G8" s="40">
        <v>26</v>
      </c>
      <c r="H8" s="40">
        <v>21</v>
      </c>
      <c r="I8" s="40">
        <v>28</v>
      </c>
      <c r="J8" s="40">
        <v>20</v>
      </c>
      <c r="K8" s="40">
        <v>31</v>
      </c>
      <c r="L8" s="40">
        <v>24</v>
      </c>
      <c r="M8" s="63">
        <v>26</v>
      </c>
      <c r="N8" s="67">
        <v>23</v>
      </c>
      <c r="O8" s="40">
        <v>32</v>
      </c>
      <c r="P8" s="91">
        <v>23</v>
      </c>
      <c r="Q8" s="91">
        <v>25</v>
      </c>
      <c r="R8" s="39">
        <v>29</v>
      </c>
      <c r="S8" s="39">
        <v>26</v>
      </c>
    </row>
    <row r="9" spans="3:19" s="1" customFormat="1" ht="16.5" thickTop="1" thickBot="1" x14ac:dyDescent="0.3">
      <c r="C9" s="31" t="s">
        <v>35</v>
      </c>
      <c r="D9" s="40">
        <v>30</v>
      </c>
      <c r="E9" s="40">
        <v>26</v>
      </c>
      <c r="F9" s="40">
        <v>36</v>
      </c>
      <c r="G9" s="40">
        <v>28</v>
      </c>
      <c r="H9" s="40">
        <v>24</v>
      </c>
      <c r="I9" s="40">
        <v>34</v>
      </c>
      <c r="J9" s="40">
        <v>22</v>
      </c>
      <c r="K9" s="40">
        <v>15</v>
      </c>
      <c r="L9" s="40">
        <v>18</v>
      </c>
      <c r="M9" s="63">
        <v>35</v>
      </c>
      <c r="N9" s="67">
        <v>30</v>
      </c>
      <c r="O9" s="40">
        <v>16</v>
      </c>
      <c r="P9" s="91">
        <v>30</v>
      </c>
      <c r="Q9" s="91">
        <v>35</v>
      </c>
      <c r="R9" s="39">
        <v>45</v>
      </c>
      <c r="S9" s="39">
        <v>20</v>
      </c>
    </row>
    <row r="10" spans="3:19" s="1" customFormat="1" ht="16.5" thickTop="1" thickBot="1" x14ac:dyDescent="0.3">
      <c r="C10" s="31" t="s">
        <v>36</v>
      </c>
      <c r="D10" s="40">
        <v>25</v>
      </c>
      <c r="E10" s="40">
        <v>29</v>
      </c>
      <c r="F10" s="40">
        <v>21</v>
      </c>
      <c r="G10" s="40">
        <v>26</v>
      </c>
      <c r="H10" s="40">
        <v>27</v>
      </c>
      <c r="I10" s="40">
        <v>29</v>
      </c>
      <c r="J10" s="40">
        <v>36</v>
      </c>
      <c r="K10" s="40">
        <v>14</v>
      </c>
      <c r="L10" s="40">
        <v>18</v>
      </c>
      <c r="M10" s="63">
        <v>36</v>
      </c>
      <c r="N10" s="67">
        <v>25</v>
      </c>
      <c r="O10" s="40">
        <v>14</v>
      </c>
      <c r="P10" s="91">
        <v>25</v>
      </c>
      <c r="Q10" s="91">
        <v>15</v>
      </c>
      <c r="R10" s="39">
        <v>30</v>
      </c>
      <c r="S10" s="39">
        <v>25</v>
      </c>
    </row>
    <row r="11" spans="3:19" s="1" customFormat="1" ht="16.5" thickTop="1" thickBot="1" x14ac:dyDescent="0.3">
      <c r="C11" s="31" t="s">
        <v>37</v>
      </c>
      <c r="D11" s="40">
        <v>24</v>
      </c>
      <c r="E11" s="40">
        <v>22</v>
      </c>
      <c r="F11" s="40">
        <v>28</v>
      </c>
      <c r="G11" s="40">
        <v>27</v>
      </c>
      <c r="H11" s="40">
        <v>25</v>
      </c>
      <c r="I11" s="40">
        <v>25</v>
      </c>
      <c r="J11" s="40">
        <v>31</v>
      </c>
      <c r="K11" s="40">
        <v>22</v>
      </c>
      <c r="L11" s="40">
        <v>40</v>
      </c>
      <c r="M11" s="63">
        <v>41</v>
      </c>
      <c r="N11" s="67">
        <v>30</v>
      </c>
      <c r="O11" s="40">
        <v>21</v>
      </c>
      <c r="P11" s="91">
        <v>31</v>
      </c>
      <c r="Q11" s="91">
        <v>29</v>
      </c>
      <c r="R11" s="39">
        <v>26</v>
      </c>
      <c r="S11" s="39">
        <v>30</v>
      </c>
    </row>
    <row r="12" spans="3:19" s="1" customFormat="1" ht="16.5" thickTop="1" thickBot="1" x14ac:dyDescent="0.3">
      <c r="C12" s="31" t="s">
        <v>38</v>
      </c>
      <c r="D12" s="40">
        <v>27</v>
      </c>
      <c r="E12" s="40">
        <v>25</v>
      </c>
      <c r="F12" s="40">
        <v>38</v>
      </c>
      <c r="G12" s="40">
        <v>29</v>
      </c>
      <c r="H12" s="40">
        <v>21</v>
      </c>
      <c r="I12" s="40">
        <v>16</v>
      </c>
      <c r="J12" s="40">
        <v>27</v>
      </c>
      <c r="K12" s="40">
        <v>24</v>
      </c>
      <c r="L12" s="40">
        <v>38</v>
      </c>
      <c r="M12" s="63">
        <v>38</v>
      </c>
      <c r="N12" s="67">
        <v>31</v>
      </c>
      <c r="O12" s="40">
        <v>21</v>
      </c>
      <c r="P12" s="91">
        <v>31</v>
      </c>
      <c r="Q12" s="91">
        <v>24</v>
      </c>
      <c r="R12" s="39">
        <v>26</v>
      </c>
      <c r="S12" s="39">
        <v>18</v>
      </c>
    </row>
    <row r="13" spans="3:19" s="1" customFormat="1" ht="16.5" thickTop="1" thickBot="1" x14ac:dyDescent="0.3">
      <c r="C13" s="31" t="s">
        <v>39</v>
      </c>
      <c r="D13" s="40">
        <v>36</v>
      </c>
      <c r="E13" s="40">
        <v>28</v>
      </c>
      <c r="F13" s="40">
        <v>22</v>
      </c>
      <c r="G13" s="40">
        <v>24</v>
      </c>
      <c r="H13" s="40">
        <v>30</v>
      </c>
      <c r="I13" s="40">
        <v>36</v>
      </c>
      <c r="J13" s="40">
        <v>26</v>
      </c>
      <c r="K13" s="40">
        <v>35</v>
      </c>
      <c r="L13" s="40">
        <v>29</v>
      </c>
      <c r="M13" s="63">
        <v>40</v>
      </c>
      <c r="N13" s="67">
        <v>33</v>
      </c>
      <c r="O13" s="40">
        <v>30</v>
      </c>
      <c r="P13" s="91">
        <v>20</v>
      </c>
      <c r="Q13" s="91">
        <v>31</v>
      </c>
      <c r="R13" s="39">
        <v>27</v>
      </c>
      <c r="S13" s="39">
        <v>30</v>
      </c>
    </row>
    <row r="14" spans="3:19" s="1" customFormat="1" ht="16.5" thickTop="1" thickBot="1" x14ac:dyDescent="0.3">
      <c r="C14" s="31" t="s">
        <v>40</v>
      </c>
      <c r="D14" s="40">
        <v>23</v>
      </c>
      <c r="E14" s="40">
        <v>28</v>
      </c>
      <c r="F14" s="40">
        <v>30</v>
      </c>
      <c r="G14" s="40">
        <v>27</v>
      </c>
      <c r="H14" s="40">
        <v>20</v>
      </c>
      <c r="I14" s="40">
        <v>27</v>
      </c>
      <c r="J14" s="40">
        <v>32</v>
      </c>
      <c r="K14" s="40">
        <v>30</v>
      </c>
      <c r="L14" s="40">
        <v>28</v>
      </c>
      <c r="M14" s="63">
        <v>34</v>
      </c>
      <c r="N14" s="67">
        <v>33</v>
      </c>
      <c r="O14" s="40">
        <v>33</v>
      </c>
      <c r="P14" s="91">
        <v>22</v>
      </c>
      <c r="Q14" s="91">
        <v>22</v>
      </c>
      <c r="R14" s="39">
        <v>26</v>
      </c>
      <c r="S14" s="39">
        <v>30</v>
      </c>
    </row>
    <row r="15" spans="3:19" s="1" customFormat="1" ht="16.5" thickTop="1" thickBot="1" x14ac:dyDescent="0.3">
      <c r="C15" s="31" t="s">
        <v>41</v>
      </c>
      <c r="D15" s="40">
        <v>20</v>
      </c>
      <c r="E15" s="40">
        <v>31</v>
      </c>
      <c r="F15" s="40">
        <v>30</v>
      </c>
      <c r="G15" s="40">
        <v>26</v>
      </c>
      <c r="H15" s="40">
        <v>30</v>
      </c>
      <c r="I15" s="40">
        <v>24</v>
      </c>
      <c r="J15" s="40">
        <v>22</v>
      </c>
      <c r="K15" s="40">
        <v>31</v>
      </c>
      <c r="L15" s="40">
        <v>30</v>
      </c>
      <c r="M15" s="63">
        <v>33</v>
      </c>
      <c r="N15" s="67">
        <v>42</v>
      </c>
      <c r="O15" s="40">
        <v>28</v>
      </c>
      <c r="P15" s="91">
        <v>33</v>
      </c>
      <c r="Q15" s="91">
        <v>19</v>
      </c>
      <c r="R15" s="39">
        <v>27</v>
      </c>
      <c r="S15" s="39">
        <v>25</v>
      </c>
    </row>
    <row r="16" spans="3:19" s="1" customFormat="1" ht="16.5" thickTop="1" thickBot="1" x14ac:dyDescent="0.3">
      <c r="C16" s="31" t="s">
        <v>42</v>
      </c>
      <c r="D16" s="40">
        <v>29</v>
      </c>
      <c r="E16" s="40">
        <v>30</v>
      </c>
      <c r="F16" s="40">
        <v>27</v>
      </c>
      <c r="G16" s="40">
        <v>20</v>
      </c>
      <c r="H16" s="40">
        <v>35</v>
      </c>
      <c r="I16" s="40">
        <v>23</v>
      </c>
      <c r="J16" s="40">
        <v>27</v>
      </c>
      <c r="K16" s="40">
        <v>35</v>
      </c>
      <c r="L16" s="40">
        <v>32</v>
      </c>
      <c r="M16" s="63">
        <v>29</v>
      </c>
      <c r="N16" s="67">
        <v>38</v>
      </c>
      <c r="O16" s="40">
        <v>26</v>
      </c>
      <c r="P16" s="91">
        <v>34</v>
      </c>
      <c r="Q16" s="91">
        <v>29</v>
      </c>
      <c r="R16" s="39">
        <v>25</v>
      </c>
      <c r="S16" s="39">
        <v>21</v>
      </c>
    </row>
    <row r="17" spans="2:19" s="1" customFormat="1" ht="16.5" thickTop="1" thickBot="1" x14ac:dyDescent="0.3">
      <c r="C17" s="31" t="s">
        <v>43</v>
      </c>
      <c r="D17" s="40">
        <v>20</v>
      </c>
      <c r="E17" s="40">
        <v>25</v>
      </c>
      <c r="F17" s="40">
        <v>24</v>
      </c>
      <c r="G17" s="40">
        <v>28</v>
      </c>
      <c r="H17" s="40">
        <v>21</v>
      </c>
      <c r="I17" s="40">
        <v>19</v>
      </c>
      <c r="J17" s="40">
        <v>33</v>
      </c>
      <c r="K17" s="40">
        <v>28</v>
      </c>
      <c r="L17" s="40">
        <v>34</v>
      </c>
      <c r="M17" s="63">
        <v>21</v>
      </c>
      <c r="N17" s="67">
        <v>33</v>
      </c>
      <c r="O17" s="40">
        <v>25</v>
      </c>
      <c r="P17" s="91">
        <v>22</v>
      </c>
      <c r="Q17" s="91">
        <v>25</v>
      </c>
      <c r="R17" s="39">
        <v>24</v>
      </c>
      <c r="S17" s="39">
        <v>22</v>
      </c>
    </row>
    <row r="18" spans="2:19" s="1" customFormat="1" ht="16.5" thickTop="1" thickBot="1" x14ac:dyDescent="0.3">
      <c r="C18" s="31" t="s">
        <v>44</v>
      </c>
      <c r="D18" s="40">
        <v>13</v>
      </c>
      <c r="E18" s="40">
        <v>10</v>
      </c>
      <c r="F18" s="40">
        <v>21</v>
      </c>
      <c r="G18" s="40">
        <v>18</v>
      </c>
      <c r="H18" s="40">
        <v>15</v>
      </c>
      <c r="I18" s="40">
        <v>23</v>
      </c>
      <c r="J18" s="40">
        <v>23</v>
      </c>
      <c r="K18" s="40">
        <v>15</v>
      </c>
      <c r="L18" s="40">
        <v>17</v>
      </c>
      <c r="M18" s="63">
        <v>17</v>
      </c>
      <c r="N18" s="67">
        <v>17</v>
      </c>
      <c r="O18" s="40">
        <v>23</v>
      </c>
      <c r="P18" s="91">
        <v>23</v>
      </c>
      <c r="Q18" s="91">
        <v>23</v>
      </c>
      <c r="R18" s="39">
        <v>23</v>
      </c>
      <c r="S18" s="39">
        <v>18</v>
      </c>
    </row>
    <row r="19" spans="2:19" s="1" customFormat="1" ht="15" customHeight="1" thickTop="1" thickBot="1" x14ac:dyDescent="0.3">
      <c r="C19" s="31" t="s">
        <v>45</v>
      </c>
      <c r="D19" s="41">
        <v>324</v>
      </c>
      <c r="E19" s="41">
        <v>313</v>
      </c>
      <c r="F19" s="41">
        <v>328</v>
      </c>
      <c r="G19" s="41">
        <v>302</v>
      </c>
      <c r="H19" s="41">
        <v>286</v>
      </c>
      <c r="I19" s="41">
        <v>300</v>
      </c>
      <c r="J19" s="41">
        <v>309</v>
      </c>
      <c r="K19" s="41">
        <v>295</v>
      </c>
      <c r="L19" s="41">
        <v>331</v>
      </c>
      <c r="M19" s="64">
        <v>378</v>
      </c>
      <c r="N19" s="68">
        <v>368</v>
      </c>
      <c r="O19" s="41">
        <v>283</v>
      </c>
      <c r="P19" s="92">
        <v>317</v>
      </c>
      <c r="Q19" s="92">
        <v>292</v>
      </c>
      <c r="R19" s="41">
        <v>331</v>
      </c>
      <c r="S19" s="41">
        <v>283</v>
      </c>
    </row>
    <row r="20" spans="2:19" s="15" customFormat="1" ht="16.5" thickTop="1" thickBot="1" x14ac:dyDescent="0.3">
      <c r="C20" s="44" t="s">
        <v>46</v>
      </c>
      <c r="D20" s="42"/>
      <c r="E20" s="42"/>
      <c r="F20" s="42"/>
      <c r="G20" s="42">
        <v>302</v>
      </c>
      <c r="H20" s="42">
        <v>286</v>
      </c>
      <c r="I20" s="42">
        <v>300</v>
      </c>
      <c r="J20" s="42">
        <v>309</v>
      </c>
      <c r="K20" s="42">
        <v>295</v>
      </c>
      <c r="L20" s="42">
        <v>331</v>
      </c>
      <c r="M20" s="42">
        <v>378</v>
      </c>
      <c r="N20" s="42">
        <v>368</v>
      </c>
      <c r="O20" s="42">
        <v>283</v>
      </c>
      <c r="P20" s="42">
        <v>317</v>
      </c>
      <c r="Q20" s="42">
        <v>292</v>
      </c>
      <c r="R20" s="42">
        <v>331</v>
      </c>
      <c r="S20" s="42">
        <v>283</v>
      </c>
    </row>
    <row r="21" spans="2:19" s="1" customFormat="1" x14ac:dyDescent="0.25">
      <c r="C21" s="47" t="s">
        <v>81</v>
      </c>
    </row>
    <row r="22" spans="2:19" s="1" customFormat="1" x14ac:dyDescent="0.25">
      <c r="C22" s="47" t="s">
        <v>173</v>
      </c>
    </row>
    <row r="23" spans="2:19" s="1" customFormat="1" x14ac:dyDescent="0.25">
      <c r="C23" s="45" t="s">
        <v>91</v>
      </c>
    </row>
    <row r="24" spans="2:19" s="1" customFormat="1" x14ac:dyDescent="0.25">
      <c r="C24" s="47" t="s">
        <v>68</v>
      </c>
    </row>
    <row r="25" spans="2:19" s="1" customFormat="1" x14ac:dyDescent="0.25">
      <c r="B25" s="3"/>
      <c r="C25" s="76" t="s">
        <v>174</v>
      </c>
    </row>
  </sheetData>
  <mergeCells count="2">
    <mergeCell ref="G3:L3"/>
    <mergeCell ref="G4:L4"/>
  </mergeCells>
  <pageMargins left="0" right="0" top="0" bottom="0.59055118110236227" header="0" footer="0"/>
  <pageSetup paperSize="9" orientation="landscape" r:id="rId1"/>
  <rowBreaks count="1" manualBreakCount="1">
    <brk id="24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Y29"/>
  <sheetViews>
    <sheetView showGridLines="0" showZeros="0" topLeftCell="A2" zoomScaleNormal="100" workbookViewId="0">
      <selection activeCell="X6" sqref="X6:Y20"/>
    </sheetView>
  </sheetViews>
  <sheetFormatPr baseColWidth="10" defaultColWidth="11" defaultRowHeight="15" x14ac:dyDescent="0.25"/>
  <cols>
    <col min="1" max="1" width="1.42578125" customWidth="1"/>
    <col min="2" max="2" width="1.5703125" customWidth="1"/>
    <col min="3" max="3" width="12.140625" customWidth="1"/>
    <col min="4" max="6" width="9.7109375" hidden="1" customWidth="1"/>
    <col min="7" max="14" width="9.7109375" customWidth="1"/>
    <col min="15" max="15" width="9.28515625" customWidth="1"/>
    <col min="16" max="16" width="10.5703125" customWidth="1"/>
    <col min="17" max="19" width="10.7109375" customWidth="1"/>
    <col min="20" max="22" width="0" hidden="1" customWidth="1"/>
  </cols>
  <sheetData>
    <row r="1" spans="3:25" s="1" customFormat="1" x14ac:dyDescent="0.25"/>
    <row r="2" spans="3:25" s="1" customFormat="1" x14ac:dyDescent="0.25"/>
    <row r="3" spans="3:25" x14ac:dyDescent="0.25">
      <c r="C3" s="15"/>
      <c r="E3" s="84"/>
      <c r="F3" s="84"/>
      <c r="G3" s="103" t="s">
        <v>164</v>
      </c>
      <c r="H3" s="103"/>
      <c r="I3" s="103"/>
      <c r="J3" s="103"/>
      <c r="K3" s="103"/>
      <c r="L3" s="103"/>
      <c r="M3" s="103"/>
      <c r="N3" s="103"/>
      <c r="O3" s="103"/>
      <c r="P3" s="17"/>
      <c r="Q3" s="33"/>
      <c r="R3" s="33"/>
      <c r="S3" s="33"/>
    </row>
    <row r="4" spans="3:25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03"/>
      <c r="O4" s="103"/>
      <c r="P4" s="16"/>
      <c r="Q4" s="34"/>
      <c r="R4" s="34"/>
      <c r="S4" s="34"/>
    </row>
    <row r="5" spans="3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</row>
    <row r="6" spans="3:25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  <c r="T6" s="35" t="s">
        <v>69</v>
      </c>
      <c r="U6" s="35" t="s">
        <v>76</v>
      </c>
      <c r="V6" s="35" t="s">
        <v>92</v>
      </c>
      <c r="W6" s="35" t="s">
        <v>99</v>
      </c>
      <c r="X6" s="35" t="s">
        <v>104</v>
      </c>
      <c r="Y6" s="35" t="s">
        <v>145</v>
      </c>
    </row>
    <row r="7" spans="3:25" s="1" customFormat="1" ht="16.5" thickTop="1" thickBot="1" x14ac:dyDescent="0.35">
      <c r="C7" s="31" t="s">
        <v>33</v>
      </c>
      <c r="D7" s="53">
        <v>788.57630008525155</v>
      </c>
      <c r="E7" s="54">
        <v>497.03689543108391</v>
      </c>
      <c r="F7" s="54">
        <v>471.79083939453511</v>
      </c>
      <c r="G7" s="54">
        <v>495.36937325005385</v>
      </c>
      <c r="H7" s="54">
        <v>359.18022395943376</v>
      </c>
      <c r="I7" s="54">
        <v>356.10950367237928</v>
      </c>
      <c r="J7" s="54">
        <v>215.56369907307609</v>
      </c>
      <c r="K7" s="54">
        <v>313.54515050167225</v>
      </c>
      <c r="L7" s="54">
        <v>470.9254709254709</v>
      </c>
      <c r="M7" s="70">
        <v>543.90054390054388</v>
      </c>
      <c r="N7" s="73">
        <v>595.45290508841572</v>
      </c>
      <c r="O7" s="54">
        <v>250.85110195305501</v>
      </c>
      <c r="P7" s="54">
        <v>407.00760927269511</v>
      </c>
      <c r="Q7" s="81">
        <v>263.20407088962975</v>
      </c>
      <c r="R7" s="81">
        <v>404.00491832074476</v>
      </c>
      <c r="S7" s="81">
        <v>319.14893617021278</v>
      </c>
      <c r="T7" s="37">
        <v>9.47826983554158</v>
      </c>
      <c r="U7" s="37">
        <v>-57.872217968974816</v>
      </c>
      <c r="V7" s="37">
        <v>62.25067623935081</v>
      </c>
      <c r="W7" s="37">
        <v>-35.331904147943575</v>
      </c>
      <c r="X7" s="37">
        <v>53.494935300661638</v>
      </c>
      <c r="Y7" s="37">
        <v>-21.003700277520807</v>
      </c>
    </row>
    <row r="8" spans="3:25" s="1" customFormat="1" ht="16.5" thickTop="1" thickBot="1" x14ac:dyDescent="0.35">
      <c r="C8" s="31" t="s">
        <v>34</v>
      </c>
      <c r="D8" s="55">
        <v>841.39671855279767</v>
      </c>
      <c r="E8" s="56">
        <v>629.17063870352717</v>
      </c>
      <c r="F8" s="56">
        <v>533.28066363815924</v>
      </c>
      <c r="G8" s="56">
        <v>550.26455026455028</v>
      </c>
      <c r="H8" s="56">
        <v>444.068513427786</v>
      </c>
      <c r="I8" s="56">
        <v>603.70849504096589</v>
      </c>
      <c r="J8" s="56">
        <v>418.93590280687056</v>
      </c>
      <c r="K8" s="56">
        <v>629.9532615322089</v>
      </c>
      <c r="L8" s="56">
        <v>471.79083939453511</v>
      </c>
      <c r="M8" s="71">
        <v>487.53047065441592</v>
      </c>
      <c r="N8" s="74">
        <v>406.57592363443518</v>
      </c>
      <c r="O8" s="56">
        <v>555.94162612925641</v>
      </c>
      <c r="P8" s="54">
        <v>371.80730682185578</v>
      </c>
      <c r="Q8" s="82">
        <v>399.55250119865752</v>
      </c>
      <c r="R8" s="81">
        <v>500.08622176237282</v>
      </c>
      <c r="S8" s="81">
        <v>445.81618655692728</v>
      </c>
      <c r="T8" s="38">
        <v>-16.605023048367588</v>
      </c>
      <c r="U8" s="38">
        <v>36.737468652747985</v>
      </c>
      <c r="V8" s="38">
        <v>-33.121160685418687</v>
      </c>
      <c r="W8" s="38">
        <v>7.4622509745606793</v>
      </c>
      <c r="X8" s="38">
        <v>25.16157958268666</v>
      </c>
      <c r="Y8" s="38">
        <v>-10.852135660564782</v>
      </c>
    </row>
    <row r="9" spans="3:25" s="1" customFormat="1" ht="16.5" thickTop="1" thickBot="1" x14ac:dyDescent="0.35">
      <c r="C9" s="31" t="s">
        <v>35</v>
      </c>
      <c r="D9" s="55">
        <v>625.91278948466515</v>
      </c>
      <c r="E9" s="56">
        <v>497.5124378109453</v>
      </c>
      <c r="F9" s="56">
        <v>712.44805066297249</v>
      </c>
      <c r="G9" s="56">
        <v>564.06124093473011</v>
      </c>
      <c r="H9" s="56">
        <v>488.20179007323026</v>
      </c>
      <c r="I9" s="56">
        <v>681.49929845660449</v>
      </c>
      <c r="J9" s="56">
        <v>434.61082576056896</v>
      </c>
      <c r="K9" s="56">
        <v>282.0078962210942</v>
      </c>
      <c r="L9" s="56">
        <v>324.7924936845904</v>
      </c>
      <c r="M9" s="71">
        <v>615.11423550087875</v>
      </c>
      <c r="N9" s="74">
        <v>503.60919926137319</v>
      </c>
      <c r="O9" s="56">
        <v>275.81451473883811</v>
      </c>
      <c r="P9" s="56">
        <v>506.07287449392715</v>
      </c>
      <c r="Q9" s="82">
        <v>559.37350167812053</v>
      </c>
      <c r="R9" s="81">
        <v>756.93860386879726</v>
      </c>
      <c r="S9" s="81">
        <v>331.95020746887968</v>
      </c>
      <c r="T9" s="38">
        <v>-18.127533034365332</v>
      </c>
      <c r="U9" s="38">
        <v>-45.232431190024712</v>
      </c>
      <c r="V9" s="38">
        <v>83.483046558704473</v>
      </c>
      <c r="W9" s="38">
        <v>10.532203931596614</v>
      </c>
      <c r="X9" s="38">
        <v>35.31899555448755</v>
      </c>
      <c r="Y9" s="38">
        <v>-56.145689257722445</v>
      </c>
    </row>
    <row r="10" spans="3:25" s="1" customFormat="1" ht="16.5" thickTop="1" thickBot="1" x14ac:dyDescent="0.35">
      <c r="C10" s="31" t="s">
        <v>36</v>
      </c>
      <c r="D10" s="55">
        <v>493.58341559723596</v>
      </c>
      <c r="E10" s="56">
        <v>533.57865685372587</v>
      </c>
      <c r="F10" s="56">
        <v>384.967919340055</v>
      </c>
      <c r="G10" s="56">
        <v>496.94189602446482</v>
      </c>
      <c r="H10" s="56">
        <v>515.46391752577324</v>
      </c>
      <c r="I10" s="56">
        <v>537.23601333827344</v>
      </c>
      <c r="J10" s="56">
        <v>651.46579804560258</v>
      </c>
      <c r="K10" s="56">
        <v>243.69016536118363</v>
      </c>
      <c r="L10" s="56">
        <v>298.1119576018549</v>
      </c>
      <c r="M10" s="71">
        <v>578.59209257473481</v>
      </c>
      <c r="N10" s="74">
        <v>405.97596622279963</v>
      </c>
      <c r="O10" s="56">
        <v>236.2470469119136</v>
      </c>
      <c r="P10" s="56">
        <v>389.28682653379008</v>
      </c>
      <c r="Q10" s="82">
        <v>239.73150071919451</v>
      </c>
      <c r="R10" s="81">
        <v>485.98736432852746</v>
      </c>
      <c r="S10" s="81">
        <v>396.32213062777424</v>
      </c>
      <c r="T10" s="38">
        <v>-29.833820504492795</v>
      </c>
      <c r="U10" s="38">
        <v>-41.807627404657438</v>
      </c>
      <c r="V10" s="38">
        <v>64.779552431374285</v>
      </c>
      <c r="W10" s="38">
        <v>-38.417772095253312</v>
      </c>
      <c r="X10" s="38">
        <v>102.72152924023975</v>
      </c>
      <c r="Y10" s="38">
        <v>-18.450116254491654</v>
      </c>
    </row>
    <row r="11" spans="3:25" s="1" customFormat="1" ht="16.5" thickTop="1" thickBot="1" x14ac:dyDescent="0.35">
      <c r="C11" s="31" t="s">
        <v>37</v>
      </c>
      <c r="D11" s="55">
        <v>426.89434364994662</v>
      </c>
      <c r="E11" s="56">
        <v>376.26133059688732</v>
      </c>
      <c r="F11" s="56">
        <v>471.459841724196</v>
      </c>
      <c r="G11" s="56">
        <v>462.80425094274938</v>
      </c>
      <c r="H11" s="56">
        <v>440.6839414771726</v>
      </c>
      <c r="I11" s="56">
        <v>416.73612268711452</v>
      </c>
      <c r="J11" s="56">
        <v>493.94518801784574</v>
      </c>
      <c r="K11" s="56">
        <v>336.39143730886849</v>
      </c>
      <c r="L11" s="56">
        <v>588.84145443839247</v>
      </c>
      <c r="M11" s="71">
        <v>585.37978298115365</v>
      </c>
      <c r="N11" s="74">
        <v>472.06923682140047</v>
      </c>
      <c r="O11" s="56">
        <v>341.29692832764505</v>
      </c>
      <c r="P11" s="56">
        <v>482.04011817757737</v>
      </c>
      <c r="Q11" s="82">
        <v>463.48090139044268</v>
      </c>
      <c r="R11" s="81">
        <v>409.44881889763781</v>
      </c>
      <c r="S11" s="81">
        <v>468.0917459822125</v>
      </c>
      <c r="T11" s="38">
        <v>-19.356757690314911</v>
      </c>
      <c r="U11" s="38">
        <v>-27.701934015927186</v>
      </c>
      <c r="V11" s="38">
        <v>41.237754626030167</v>
      </c>
      <c r="W11" s="38">
        <v>-3.8501394567117151</v>
      </c>
      <c r="X11" s="38">
        <v>-11.657887591637245</v>
      </c>
      <c r="Y11" s="38">
        <v>14.322407191809589</v>
      </c>
    </row>
    <row r="12" spans="3:25" s="1" customFormat="1" ht="16.5" thickTop="1" thickBot="1" x14ac:dyDescent="0.35">
      <c r="C12" s="31" t="s">
        <v>38</v>
      </c>
      <c r="D12" s="55">
        <v>452.2613065326633</v>
      </c>
      <c r="E12" s="56">
        <v>408.49673202614377</v>
      </c>
      <c r="F12" s="56">
        <v>612.40934730056404</v>
      </c>
      <c r="G12" s="56">
        <v>470.85565838610165</v>
      </c>
      <c r="H12" s="56">
        <v>340.24627349319508</v>
      </c>
      <c r="I12" s="56">
        <v>249.53212726138491</v>
      </c>
      <c r="J12" s="56">
        <v>410.64638783269965</v>
      </c>
      <c r="K12" s="56">
        <v>344.97628288055193</v>
      </c>
      <c r="L12" s="56">
        <v>530.42992741485205</v>
      </c>
      <c r="M12" s="71">
        <v>509.99865789826868</v>
      </c>
      <c r="N12" s="74">
        <v>478.17368502236621</v>
      </c>
      <c r="O12" s="56">
        <v>343.24942791762015</v>
      </c>
      <c r="P12" s="56">
        <v>484.98122653316648</v>
      </c>
      <c r="Q12" s="82">
        <v>383.57040115071118</v>
      </c>
      <c r="R12" s="81">
        <v>409.44881889763781</v>
      </c>
      <c r="S12" s="81">
        <v>277.82065133508257</v>
      </c>
      <c r="T12" s="38">
        <v>-6.2402071815355056</v>
      </c>
      <c r="U12" s="38">
        <v>-28.216579316453828</v>
      </c>
      <c r="V12" s="38">
        <v>41.291197329995825</v>
      </c>
      <c r="W12" s="38">
        <v>-20.910257930472717</v>
      </c>
      <c r="X12" s="38">
        <v>6.7467191601049974</v>
      </c>
      <c r="Y12" s="38">
        <v>-32.147648616239451</v>
      </c>
    </row>
    <row r="13" spans="3:25" s="1" customFormat="1" ht="16.5" thickTop="1" thickBot="1" x14ac:dyDescent="0.35">
      <c r="C13" s="31" t="s">
        <v>39</v>
      </c>
      <c r="D13" s="55">
        <v>599.90001666388935</v>
      </c>
      <c r="E13" s="56">
        <v>447.85668586052464</v>
      </c>
      <c r="F13" s="56">
        <v>348.21145932257042</v>
      </c>
      <c r="G13" s="56">
        <v>384.80038480038479</v>
      </c>
      <c r="H13" s="56">
        <v>475.88832487309645</v>
      </c>
      <c r="I13" s="56">
        <v>552.9953917050691</v>
      </c>
      <c r="J13" s="56">
        <v>387.88602118454423</v>
      </c>
      <c r="K13" s="56">
        <v>489.71596474045054</v>
      </c>
      <c r="L13" s="56">
        <v>397.15146535195839</v>
      </c>
      <c r="M13" s="71">
        <v>529.94170641229459</v>
      </c>
      <c r="N13" s="74">
        <v>518.21608040201011</v>
      </c>
      <c r="O13" s="56">
        <v>491.23956115932538</v>
      </c>
      <c r="P13" s="56">
        <v>312.89111389236547</v>
      </c>
      <c r="Q13" s="82">
        <v>495.44510148633532</v>
      </c>
      <c r="R13" s="81">
        <v>413.22314049586777</v>
      </c>
      <c r="S13" s="81">
        <v>466.41791044776119</v>
      </c>
      <c r="T13" s="38">
        <v>-2.2126256281406826</v>
      </c>
      <c r="U13" s="38">
        <v>-5.2056507435580714</v>
      </c>
      <c r="V13" s="38">
        <v>-36.30579891531081</v>
      </c>
      <c r="W13" s="38">
        <v>58.344254435032767</v>
      </c>
      <c r="X13" s="38">
        <v>-16.595574513463081</v>
      </c>
      <c r="Y13" s="38">
        <v>12.873134328358208</v>
      </c>
    </row>
    <row r="14" spans="3:25" s="1" customFormat="1" ht="16.5" thickTop="1" thickBot="1" x14ac:dyDescent="0.35">
      <c r="C14" s="31" t="s">
        <v>40</v>
      </c>
      <c r="D14" s="55">
        <v>383.97328881469116</v>
      </c>
      <c r="E14" s="56">
        <v>451.32172791747257</v>
      </c>
      <c r="F14" s="56">
        <v>471.62395849709168</v>
      </c>
      <c r="G14" s="56">
        <v>425.1968503937008</v>
      </c>
      <c r="H14" s="56">
        <v>312.89111389236547</v>
      </c>
      <c r="I14" s="56">
        <v>404.49438202247188</v>
      </c>
      <c r="J14" s="56">
        <v>468.52122986822843</v>
      </c>
      <c r="K14" s="56">
        <v>419.87403778866343</v>
      </c>
      <c r="L14" s="56">
        <v>379.35239127489501</v>
      </c>
      <c r="M14" s="71">
        <v>456.55968846515373</v>
      </c>
      <c r="N14" s="74">
        <v>509.0236001850995</v>
      </c>
      <c r="O14" s="56">
        <v>519.60321209258382</v>
      </c>
      <c r="P14" s="56">
        <v>334.70257112429636</v>
      </c>
      <c r="Q14" s="82">
        <v>388.55528081949842</v>
      </c>
      <c r="R14" s="81">
        <v>397.91857973676156</v>
      </c>
      <c r="S14" s="81">
        <v>451.73919590423128</v>
      </c>
      <c r="T14" s="38">
        <v>11.491139722895182</v>
      </c>
      <c r="U14" s="38">
        <v>2.0784128483703288</v>
      </c>
      <c r="V14" s="38">
        <v>-35.584968811805872</v>
      </c>
      <c r="W14" s="38">
        <v>16.089720946661963</v>
      </c>
      <c r="X14" s="38">
        <v>2.4097726577065401</v>
      </c>
      <c r="Y14" s="38">
        <v>13.525534847624892</v>
      </c>
    </row>
    <row r="15" spans="3:25" s="1" customFormat="1" ht="16.5" thickTop="1" thickBot="1" x14ac:dyDescent="0.35">
      <c r="C15" s="31" t="s">
        <v>41</v>
      </c>
      <c r="D15" s="55">
        <v>349.9562554680665</v>
      </c>
      <c r="E15" s="56">
        <v>517.52921535893154</v>
      </c>
      <c r="F15" s="56">
        <v>499.25112331502748</v>
      </c>
      <c r="G15" s="56">
        <v>426.36930141029848</v>
      </c>
      <c r="H15" s="56">
        <v>506.84237202230105</v>
      </c>
      <c r="I15" s="56">
        <v>393.82999671808335</v>
      </c>
      <c r="J15" s="56">
        <v>354.21027209789082</v>
      </c>
      <c r="K15" s="56">
        <v>483.16708229426433</v>
      </c>
      <c r="L15" s="56">
        <v>432.9629095107519</v>
      </c>
      <c r="M15" s="71">
        <v>465.11627906976742</v>
      </c>
      <c r="N15" s="74">
        <v>674.48209410631125</v>
      </c>
      <c r="O15" s="56">
        <v>463.80652642040747</v>
      </c>
      <c r="P15" s="56">
        <v>520.99778970634668</v>
      </c>
      <c r="Q15" s="82">
        <v>335.57046979865771</v>
      </c>
      <c r="R15" s="81">
        <v>448.35602789770843</v>
      </c>
      <c r="S15" s="81">
        <v>393.20541050644857</v>
      </c>
      <c r="T15" s="38">
        <v>45.013650232856925</v>
      </c>
      <c r="U15" s="38">
        <v>-31.235160951907684</v>
      </c>
      <c r="V15" s="38">
        <v>12.330844873471966</v>
      </c>
      <c r="W15" s="38">
        <v>-35.59080740288794</v>
      </c>
      <c r="X15" s="38">
        <v>33.610096313517118</v>
      </c>
      <c r="Y15" s="38">
        <v>-12.300630293709883</v>
      </c>
    </row>
    <row r="16" spans="3:25" s="1" customFormat="1" ht="16.5" thickTop="1" thickBot="1" x14ac:dyDescent="0.35">
      <c r="C16" s="31" t="s">
        <v>42</v>
      </c>
      <c r="D16" s="55">
        <v>544.60093896713613</v>
      </c>
      <c r="E16" s="56">
        <v>538.79310344827582</v>
      </c>
      <c r="F16" s="56">
        <v>505.33408197641774</v>
      </c>
      <c r="G16" s="56">
        <v>384.09832917226811</v>
      </c>
      <c r="H16" s="56">
        <v>690.33530571992105</v>
      </c>
      <c r="I16" s="56">
        <v>447.12286158631417</v>
      </c>
      <c r="J16" s="56">
        <v>489.92923244420251</v>
      </c>
      <c r="K16" s="56">
        <v>627.69010043041612</v>
      </c>
      <c r="L16" s="56">
        <v>549.82817869415805</v>
      </c>
      <c r="M16" s="71">
        <v>507.34779566130163</v>
      </c>
      <c r="N16" s="74">
        <v>655.73770491803282</v>
      </c>
      <c r="O16" s="56">
        <v>448.35316433867911</v>
      </c>
      <c r="P16" s="56">
        <v>560.87099967007589</v>
      </c>
      <c r="Q16" s="82">
        <v>512.18650653479335</v>
      </c>
      <c r="R16" s="81">
        <v>431.77892918825563</v>
      </c>
      <c r="S16" s="81">
        <v>344.43168771526979</v>
      </c>
      <c r="T16" s="38">
        <v>29.248162803843982</v>
      </c>
      <c r="U16" s="38">
        <v>-31.62614243835144</v>
      </c>
      <c r="V16" s="38">
        <v>25.095804887952688</v>
      </c>
      <c r="W16" s="38">
        <v>-8.6801587466494929</v>
      </c>
      <c r="X16" s="38">
        <v>-15.698886308141262</v>
      </c>
      <c r="Y16" s="38">
        <v>-20.22962112514352</v>
      </c>
    </row>
    <row r="17" spans="2:25" s="1" customFormat="1" ht="16.5" thickTop="1" thickBot="1" x14ac:dyDescent="0.35">
      <c r="C17" s="31" t="s">
        <v>43</v>
      </c>
      <c r="D17" s="55">
        <v>404.28542551041033</v>
      </c>
      <c r="E17" s="56">
        <v>501.00200400801606</v>
      </c>
      <c r="F17" s="56">
        <v>462.24961479198765</v>
      </c>
      <c r="G17" s="56">
        <v>572.01225740551581</v>
      </c>
      <c r="H17" s="56">
        <v>452.78137128072444</v>
      </c>
      <c r="I17" s="56">
        <v>395.09253483052612</v>
      </c>
      <c r="J17" s="56">
        <v>694.29833789185773</v>
      </c>
      <c r="K17" s="56">
        <v>555.66580670768008</v>
      </c>
      <c r="L17" s="56">
        <v>642.23649414431429</v>
      </c>
      <c r="M17" s="71">
        <v>400.91638029782359</v>
      </c>
      <c r="N17" s="74">
        <v>574.012871803792</v>
      </c>
      <c r="O17" s="56">
        <v>437.29228616407204</v>
      </c>
      <c r="P17" s="56">
        <v>377.16440939482254</v>
      </c>
      <c r="Q17" s="82">
        <v>441.54009184033913</v>
      </c>
      <c r="R17" s="81">
        <v>414.50777202072538</v>
      </c>
      <c r="S17" s="81">
        <v>371.18272313143245</v>
      </c>
      <c r="T17" s="38">
        <v>43.175210595631548</v>
      </c>
      <c r="U17" s="38">
        <v>-23.818383237659091</v>
      </c>
      <c r="V17" s="38">
        <v>-13.750042859591975</v>
      </c>
      <c r="W17" s="38">
        <v>17.068334350213558</v>
      </c>
      <c r="X17" s="38">
        <v>-6.1222797927461219</v>
      </c>
      <c r="Y17" s="38">
        <v>-10.452168044541919</v>
      </c>
    </row>
    <row r="18" spans="2:25" s="1" customFormat="1" ht="16.5" thickTop="1" thickBot="1" x14ac:dyDescent="0.35">
      <c r="C18" s="31" t="s">
        <v>44</v>
      </c>
      <c r="D18" s="55">
        <v>258.6549940310386</v>
      </c>
      <c r="E18" s="56">
        <v>195.69471624266146</v>
      </c>
      <c r="F18" s="56">
        <v>410.07615700058579</v>
      </c>
      <c r="G18" s="56">
        <v>377.59597230962868</v>
      </c>
      <c r="H18" s="56">
        <v>340.21320027217058</v>
      </c>
      <c r="I18" s="56">
        <v>498.91540130151844</v>
      </c>
      <c r="J18" s="56">
        <v>502.07378301680853</v>
      </c>
      <c r="K18" s="56">
        <v>309.02348578491967</v>
      </c>
      <c r="L18" s="56">
        <v>337.03409992069788</v>
      </c>
      <c r="M18" s="71">
        <v>338.30845771144277</v>
      </c>
      <c r="N18" s="74">
        <v>308.41799709724239</v>
      </c>
      <c r="O18" s="56">
        <v>407.15170826694992</v>
      </c>
      <c r="P18" s="56">
        <v>409.8360655737705</v>
      </c>
      <c r="Q18" s="82">
        <v>406.21688449311199</v>
      </c>
      <c r="R18" s="81">
        <v>406.00176522506621</v>
      </c>
      <c r="S18" s="81">
        <v>315.12605042016804</v>
      </c>
      <c r="T18" s="38">
        <v>-8.835268505079819</v>
      </c>
      <c r="U18" s="38">
        <v>32.012953880436932</v>
      </c>
      <c r="V18" s="38">
        <v>0.65930149679258332</v>
      </c>
      <c r="W18" s="38">
        <v>-0.88308018368067565</v>
      </c>
      <c r="X18" s="38">
        <v>-5.2956751985879152E-2</v>
      </c>
      <c r="Y18" s="38">
        <v>-22.383083668249917</v>
      </c>
    </row>
    <row r="19" spans="2:25" s="1" customFormat="1" ht="16.5" thickTop="1" thickBot="1" x14ac:dyDescent="0.35">
      <c r="C19" s="31" t="s">
        <v>47</v>
      </c>
      <c r="D19" s="57">
        <v>6084.5070422535209</v>
      </c>
      <c r="E19" s="58">
        <v>5587.7889850932788</v>
      </c>
      <c r="F19" s="58">
        <v>5861.8532749530877</v>
      </c>
      <c r="G19" s="58">
        <v>5565.8798052556413</v>
      </c>
      <c r="H19" s="58">
        <v>5346.377330861621</v>
      </c>
      <c r="I19" s="58">
        <v>5473.5369691809456</v>
      </c>
      <c r="J19" s="58">
        <v>5498.1391141886988</v>
      </c>
      <c r="K19" s="58">
        <v>5025.3396363016909</v>
      </c>
      <c r="L19" s="58">
        <v>5420.4536150004096</v>
      </c>
      <c r="M19" s="72">
        <v>6054.7005352590204</v>
      </c>
      <c r="N19" s="75">
        <v>6109.0667625819651</v>
      </c>
      <c r="O19" s="58">
        <v>4783.4354532009302</v>
      </c>
      <c r="P19" s="58">
        <v>5187.9330096557742</v>
      </c>
      <c r="Q19" s="83">
        <v>4870.9964412811387</v>
      </c>
      <c r="R19" s="83">
        <v>5448.7839005720398</v>
      </c>
      <c r="S19" s="83">
        <v>4597.8878960194961</v>
      </c>
      <c r="T19" s="38">
        <v>0.8979176923176917</v>
      </c>
      <c r="U19" s="38">
        <v>-21.699407796629867</v>
      </c>
      <c r="V19" s="38">
        <v>8.4562143758868213</v>
      </c>
      <c r="W19" s="38">
        <v>-6.1091106570719704</v>
      </c>
      <c r="X19" s="38">
        <v>11.861791858319139</v>
      </c>
      <c r="Y19" s="38">
        <v>-15.616255298053067</v>
      </c>
    </row>
    <row r="20" spans="2:25" s="1" customFormat="1" ht="16.5" thickTop="1" thickBot="1" x14ac:dyDescent="0.3">
      <c r="B20" s="100"/>
      <c r="C20" s="44" t="s">
        <v>163</v>
      </c>
      <c r="D20" s="36">
        <v>537.39461812061393</v>
      </c>
      <c r="E20" s="36">
        <v>490.77812981959408</v>
      </c>
      <c r="F20" s="36">
        <v>497.54789999668884</v>
      </c>
      <c r="G20" s="36">
        <v>467.53083877453719</v>
      </c>
      <c r="H20" s="36">
        <v>447.23302900143085</v>
      </c>
      <c r="I20" s="36">
        <v>461.43934405172553</v>
      </c>
      <c r="J20" s="36">
        <v>460.17388983668297</v>
      </c>
      <c r="K20" s="36">
        <v>419.64172262933113</v>
      </c>
      <c r="L20" s="36">
        <v>451.95480686303927</v>
      </c>
      <c r="M20" s="36">
        <v>501.55884092731503</v>
      </c>
      <c r="N20" s="36">
        <v>508.47893871360657</v>
      </c>
      <c r="O20" s="36">
        <v>397.57059203502882</v>
      </c>
      <c r="P20" s="36">
        <v>429.80490926622412</v>
      </c>
      <c r="Q20" s="36">
        <v>407.36893433329101</v>
      </c>
      <c r="R20" s="36">
        <v>456.47508005334197</v>
      </c>
      <c r="S20" s="36">
        <v>381.77106968886665</v>
      </c>
      <c r="T20" s="36">
        <v>1.3797180353749128</v>
      </c>
      <c r="U20" s="36">
        <v>-21.811787713206598</v>
      </c>
      <c r="V20" s="36">
        <v>8.1078223281553026</v>
      </c>
      <c r="W20" s="36">
        <v>-5.2200369165713987</v>
      </c>
      <c r="X20" s="36">
        <v>12.054465026995533</v>
      </c>
      <c r="Y20" s="36">
        <v>-16.365408239973515</v>
      </c>
    </row>
    <row r="21" spans="2:25" s="1" customFormat="1" x14ac:dyDescent="0.25">
      <c r="B21" s="5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5" s="1" customFormat="1" x14ac:dyDescent="0.25">
      <c r="B22" s="5"/>
      <c r="C22" s="47" t="s">
        <v>81</v>
      </c>
      <c r="D22" s="9"/>
      <c r="E22" s="9"/>
      <c r="F22" s="9"/>
      <c r="G22" s="9"/>
      <c r="H22" s="9"/>
      <c r="I22" s="9"/>
      <c r="J22" s="8"/>
      <c r="K22" s="9"/>
      <c r="L22" s="9"/>
      <c r="M22" s="9"/>
      <c r="N22" s="7"/>
      <c r="O22" s="7"/>
      <c r="S22" s="9"/>
    </row>
    <row r="23" spans="2:25" s="1" customFormat="1" x14ac:dyDescent="0.25">
      <c r="C23" s="47" t="s">
        <v>173</v>
      </c>
      <c r="D23" s="9"/>
      <c r="E23" s="9"/>
      <c r="F23" s="9"/>
      <c r="G23" s="9"/>
      <c r="H23" s="9"/>
      <c r="I23" s="9"/>
    </row>
    <row r="24" spans="2:25" x14ac:dyDescent="0.25">
      <c r="C24" s="47" t="s">
        <v>175</v>
      </c>
    </row>
    <row r="25" spans="2:25" hidden="1" x14ac:dyDescent="0.25">
      <c r="C25" s="47" t="s">
        <v>49</v>
      </c>
    </row>
    <row r="26" spans="2:25" x14ac:dyDescent="0.25">
      <c r="C26" s="45" t="s">
        <v>91</v>
      </c>
    </row>
    <row r="27" spans="2:25" x14ac:dyDescent="0.25">
      <c r="C27" s="47" t="s">
        <v>68</v>
      </c>
    </row>
    <row r="28" spans="2:25" x14ac:dyDescent="0.25">
      <c r="C28" s="76" t="s">
        <v>174</v>
      </c>
    </row>
    <row r="29" spans="2:25" x14ac:dyDescent="0.25">
      <c r="C29" s="76" t="s">
        <v>176</v>
      </c>
    </row>
  </sheetData>
  <mergeCells count="2">
    <mergeCell ref="G3:O3"/>
    <mergeCell ref="G4:O4"/>
  </mergeCells>
  <pageMargins left="0" right="0" top="0" bottom="0.59055118110236227" header="0" footer="0"/>
  <pageSetup paperSize="9" scale="95" orientation="landscape" r:id="rId1"/>
  <rowBreaks count="1" manualBreakCount="1">
    <brk id="2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2:U22"/>
  <sheetViews>
    <sheetView showGridLines="0" showZeros="0" zoomScaleNormal="100" workbookViewId="0">
      <selection activeCell="S24" sqref="S24"/>
    </sheetView>
  </sheetViews>
  <sheetFormatPr baseColWidth="10" defaultColWidth="11.42578125" defaultRowHeight="15" x14ac:dyDescent="0.25"/>
  <cols>
    <col min="1" max="1" width="1.85546875" style="15" customWidth="1"/>
    <col min="2" max="2" width="5" style="15" customWidth="1"/>
    <col min="3" max="3" width="13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21" x14ac:dyDescent="0.25">
      <c r="E2" s="84"/>
      <c r="F2" s="84"/>
      <c r="G2" s="103" t="s">
        <v>110</v>
      </c>
      <c r="H2" s="103"/>
      <c r="I2" s="103"/>
      <c r="J2" s="103"/>
      <c r="K2" s="103"/>
    </row>
    <row r="3" spans="3:21" x14ac:dyDescent="0.25">
      <c r="C3" s="16"/>
      <c r="E3" s="84"/>
      <c r="F3" s="84"/>
      <c r="G3" s="103" t="s">
        <v>172</v>
      </c>
      <c r="H3" s="103"/>
      <c r="I3" s="103"/>
      <c r="J3" s="103"/>
      <c r="K3" s="103"/>
    </row>
    <row r="4" spans="3:21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21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 t="s">
        <v>103</v>
      </c>
      <c r="S5" s="32" t="s">
        <v>144</v>
      </c>
    </row>
    <row r="6" spans="3:21" s="16" customFormat="1" ht="16.5" thickTop="1" thickBot="1" x14ac:dyDescent="0.3">
      <c r="C6" s="31" t="s">
        <v>33</v>
      </c>
      <c r="D6" s="39">
        <v>1236</v>
      </c>
      <c r="E6" s="39">
        <v>983</v>
      </c>
      <c r="F6" s="39">
        <v>961</v>
      </c>
      <c r="G6" s="39">
        <v>848</v>
      </c>
      <c r="H6" s="39">
        <v>828</v>
      </c>
      <c r="I6" s="39">
        <v>814</v>
      </c>
      <c r="J6" s="39">
        <v>838</v>
      </c>
      <c r="K6" s="39">
        <v>952</v>
      </c>
      <c r="L6" s="39">
        <v>1110</v>
      </c>
      <c r="M6" s="39">
        <v>1197</v>
      </c>
      <c r="N6" s="39">
        <v>1348</v>
      </c>
      <c r="O6" s="39">
        <v>1166</v>
      </c>
      <c r="P6" s="39">
        <v>1101</v>
      </c>
      <c r="Q6" s="39">
        <v>2253</v>
      </c>
      <c r="R6" s="39">
        <v>1267</v>
      </c>
      <c r="S6" s="39">
        <v>1269</v>
      </c>
      <c r="U6" s="15"/>
    </row>
    <row r="7" spans="3:21" ht="16.5" thickTop="1" thickBot="1" x14ac:dyDescent="0.3">
      <c r="C7" s="31" t="s">
        <v>34</v>
      </c>
      <c r="D7" s="40">
        <v>1298</v>
      </c>
      <c r="E7" s="40">
        <v>1203</v>
      </c>
      <c r="F7" s="40">
        <v>1100</v>
      </c>
      <c r="G7" s="40">
        <v>866</v>
      </c>
      <c r="H7" s="40">
        <v>837</v>
      </c>
      <c r="I7" s="40">
        <v>915</v>
      </c>
      <c r="J7" s="40">
        <v>1008</v>
      </c>
      <c r="K7" s="40">
        <v>1144</v>
      </c>
      <c r="L7" s="40">
        <v>1241</v>
      </c>
      <c r="M7" s="40">
        <v>1266</v>
      </c>
      <c r="N7" s="40">
        <v>1340</v>
      </c>
      <c r="O7" s="40">
        <v>1436</v>
      </c>
      <c r="P7" s="39">
        <v>1108</v>
      </c>
      <c r="Q7" s="39">
        <v>1633</v>
      </c>
      <c r="R7" s="39">
        <v>1380</v>
      </c>
      <c r="S7" s="39">
        <v>1379</v>
      </c>
    </row>
    <row r="8" spans="3:21" ht="16.5" thickTop="1" thickBot="1" x14ac:dyDescent="0.3">
      <c r="C8" s="31" t="s">
        <v>35</v>
      </c>
      <c r="D8" s="40">
        <v>1620</v>
      </c>
      <c r="E8" s="40">
        <v>1335</v>
      </c>
      <c r="F8" s="40">
        <v>1291</v>
      </c>
      <c r="G8" s="40">
        <v>935</v>
      </c>
      <c r="H8" s="40">
        <v>854</v>
      </c>
      <c r="I8" s="40">
        <v>1124</v>
      </c>
      <c r="J8" s="40">
        <v>1286</v>
      </c>
      <c r="K8" s="40">
        <v>1180</v>
      </c>
      <c r="L8" s="40">
        <v>1549</v>
      </c>
      <c r="M8" s="40">
        <v>1321</v>
      </c>
      <c r="N8" s="40">
        <v>1476</v>
      </c>
      <c r="O8" s="40">
        <v>1093</v>
      </c>
      <c r="P8" s="39">
        <v>1139</v>
      </c>
      <c r="Q8" s="39">
        <v>1901</v>
      </c>
      <c r="R8" s="39">
        <v>1691</v>
      </c>
      <c r="S8" s="39">
        <v>1363</v>
      </c>
    </row>
    <row r="9" spans="3:21" ht="16.5" thickTop="1" thickBot="1" x14ac:dyDescent="0.3">
      <c r="C9" s="31" t="s">
        <v>36</v>
      </c>
      <c r="D9" s="40">
        <v>1296</v>
      </c>
      <c r="E9" s="40">
        <v>1197</v>
      </c>
      <c r="F9" s="40">
        <v>1137</v>
      </c>
      <c r="G9" s="40">
        <v>863</v>
      </c>
      <c r="H9" s="40">
        <v>1085</v>
      </c>
      <c r="I9" s="40">
        <v>1101</v>
      </c>
      <c r="J9" s="40">
        <v>1261</v>
      </c>
      <c r="K9" s="40">
        <v>1502</v>
      </c>
      <c r="L9" s="40">
        <v>1393</v>
      </c>
      <c r="M9" s="40">
        <v>1570</v>
      </c>
      <c r="N9" s="40">
        <v>1591</v>
      </c>
      <c r="O9" s="40">
        <v>443</v>
      </c>
      <c r="P9" s="39">
        <v>1131</v>
      </c>
      <c r="Q9" s="39">
        <v>1828</v>
      </c>
      <c r="R9" s="39">
        <v>1631</v>
      </c>
      <c r="S9" s="39">
        <v>1704</v>
      </c>
    </row>
    <row r="10" spans="3:21" ht="16.5" thickTop="1" thickBot="1" x14ac:dyDescent="0.3">
      <c r="C10" s="31" t="s">
        <v>37</v>
      </c>
      <c r="D10" s="40">
        <v>1637</v>
      </c>
      <c r="E10" s="40">
        <v>1543</v>
      </c>
      <c r="F10" s="40">
        <v>1540</v>
      </c>
      <c r="G10" s="40">
        <v>1135</v>
      </c>
      <c r="H10" s="40">
        <v>1328</v>
      </c>
      <c r="I10" s="40">
        <v>1429</v>
      </c>
      <c r="J10" s="40">
        <v>1480</v>
      </c>
      <c r="K10" s="40">
        <v>1834</v>
      </c>
      <c r="L10" s="40">
        <v>2103</v>
      </c>
      <c r="M10" s="40">
        <v>2046</v>
      </c>
      <c r="N10" s="40">
        <v>2074</v>
      </c>
      <c r="O10" s="40">
        <v>869</v>
      </c>
      <c r="P10" s="39">
        <v>1331</v>
      </c>
      <c r="Q10" s="39">
        <v>2407</v>
      </c>
      <c r="R10" s="39">
        <v>2269</v>
      </c>
      <c r="S10" s="39">
        <v>2236</v>
      </c>
    </row>
    <row r="11" spans="3:21" ht="16.5" thickTop="1" thickBot="1" x14ac:dyDescent="0.3">
      <c r="C11" s="31" t="s">
        <v>38</v>
      </c>
      <c r="D11" s="40">
        <v>1878</v>
      </c>
      <c r="E11" s="40">
        <v>1632</v>
      </c>
      <c r="F11" s="40">
        <v>1599</v>
      </c>
      <c r="G11" s="40">
        <v>1331</v>
      </c>
      <c r="H11" s="40">
        <v>1344</v>
      </c>
      <c r="I11" s="40">
        <v>1584</v>
      </c>
      <c r="J11" s="40">
        <v>1725</v>
      </c>
      <c r="K11" s="40">
        <v>1947</v>
      </c>
      <c r="L11" s="40">
        <v>2181</v>
      </c>
      <c r="M11" s="40">
        <v>2245</v>
      </c>
      <c r="N11" s="40">
        <v>2226</v>
      </c>
      <c r="O11" s="40">
        <v>1177</v>
      </c>
      <c r="P11" s="39">
        <v>1519</v>
      </c>
      <c r="Q11" s="39">
        <v>2869</v>
      </c>
      <c r="R11" s="39">
        <v>2477</v>
      </c>
      <c r="S11" s="39">
        <v>2251</v>
      </c>
    </row>
    <row r="12" spans="3:21" ht="16.5" thickTop="1" thickBot="1" x14ac:dyDescent="0.3">
      <c r="C12" s="31" t="s">
        <v>39</v>
      </c>
      <c r="D12" s="40">
        <v>2120</v>
      </c>
      <c r="E12" s="40">
        <v>1875</v>
      </c>
      <c r="F12" s="40">
        <v>1669</v>
      </c>
      <c r="G12" s="40">
        <v>1402</v>
      </c>
      <c r="H12" s="40">
        <v>1634</v>
      </c>
      <c r="I12" s="40">
        <v>1752</v>
      </c>
      <c r="J12" s="40">
        <v>2027</v>
      </c>
      <c r="K12" s="40">
        <v>2199</v>
      </c>
      <c r="L12" s="40">
        <v>2385</v>
      </c>
      <c r="M12" s="40">
        <v>2538</v>
      </c>
      <c r="N12" s="40">
        <v>2712</v>
      </c>
      <c r="O12" s="40">
        <v>1534</v>
      </c>
      <c r="P12" s="39">
        <v>2025</v>
      </c>
      <c r="Q12" s="39">
        <v>2762</v>
      </c>
      <c r="R12" s="39">
        <v>2804</v>
      </c>
      <c r="S12" s="39">
        <v>2760</v>
      </c>
    </row>
    <row r="13" spans="3:21" ht="16.5" thickTop="1" thickBot="1" x14ac:dyDescent="0.3">
      <c r="C13" s="31" t="s">
        <v>40</v>
      </c>
      <c r="D13" s="40">
        <v>1801</v>
      </c>
      <c r="E13" s="40">
        <v>1879</v>
      </c>
      <c r="F13" s="40">
        <v>1731</v>
      </c>
      <c r="G13" s="40">
        <v>1536</v>
      </c>
      <c r="H13" s="40">
        <v>1543</v>
      </c>
      <c r="I13" s="40">
        <v>1598</v>
      </c>
      <c r="J13" s="40">
        <v>1892</v>
      </c>
      <c r="K13" s="40">
        <v>2171</v>
      </c>
      <c r="L13" s="40">
        <v>2270</v>
      </c>
      <c r="M13" s="40">
        <v>2305</v>
      </c>
      <c r="N13" s="40">
        <v>2526</v>
      </c>
      <c r="O13" s="40">
        <v>1476</v>
      </c>
      <c r="P13" s="40">
        <v>2079</v>
      </c>
      <c r="Q13" s="40">
        <v>2472</v>
      </c>
      <c r="R13" s="39">
        <v>2590</v>
      </c>
      <c r="S13" s="39">
        <v>2556</v>
      </c>
    </row>
    <row r="14" spans="3:21" ht="16.5" thickTop="1" thickBot="1" x14ac:dyDescent="0.3">
      <c r="C14" s="31" t="s">
        <v>41</v>
      </c>
      <c r="D14" s="40">
        <v>1665</v>
      </c>
      <c r="E14" s="40">
        <v>1629</v>
      </c>
      <c r="F14" s="40">
        <v>1579</v>
      </c>
      <c r="G14" s="40">
        <v>1243</v>
      </c>
      <c r="H14" s="40">
        <v>1285</v>
      </c>
      <c r="I14" s="40">
        <v>1553</v>
      </c>
      <c r="J14" s="40">
        <v>1683</v>
      </c>
      <c r="K14" s="40">
        <v>1955</v>
      </c>
      <c r="L14" s="40">
        <v>2024</v>
      </c>
      <c r="M14" s="40">
        <v>2116</v>
      </c>
      <c r="N14" s="40">
        <v>2274</v>
      </c>
      <c r="O14" s="40">
        <v>1173</v>
      </c>
      <c r="P14" s="40">
        <v>1966</v>
      </c>
      <c r="Q14" s="40">
        <v>2185</v>
      </c>
      <c r="R14" s="39">
        <v>2389</v>
      </c>
      <c r="S14" s="39">
        <v>2201</v>
      </c>
    </row>
    <row r="15" spans="3:21" ht="16.5" thickTop="1" thickBot="1" x14ac:dyDescent="0.3">
      <c r="C15" s="31" t="s">
        <v>42</v>
      </c>
      <c r="D15" s="40">
        <v>1415</v>
      </c>
      <c r="E15" s="40">
        <v>1300</v>
      </c>
      <c r="F15" s="40">
        <v>1133</v>
      </c>
      <c r="G15" s="40">
        <v>1151</v>
      </c>
      <c r="H15" s="40">
        <v>1217</v>
      </c>
      <c r="I15" s="40">
        <v>1222</v>
      </c>
      <c r="J15" s="40">
        <v>1317</v>
      </c>
      <c r="K15" s="40">
        <v>1496</v>
      </c>
      <c r="L15" s="40">
        <v>1717</v>
      </c>
      <c r="M15" s="40">
        <v>1767</v>
      </c>
      <c r="N15" s="40">
        <v>1998</v>
      </c>
      <c r="O15" s="40">
        <v>1086</v>
      </c>
      <c r="P15" s="40">
        <v>1433</v>
      </c>
      <c r="Q15" s="40">
        <v>1912</v>
      </c>
      <c r="R15" s="39">
        <v>1978</v>
      </c>
      <c r="S15" s="39">
        <v>2024</v>
      </c>
    </row>
    <row r="16" spans="3:21" ht="16.5" thickTop="1" thickBot="1" x14ac:dyDescent="0.3">
      <c r="C16" s="31" t="s">
        <v>43</v>
      </c>
      <c r="D16" s="40">
        <v>1165</v>
      </c>
      <c r="E16" s="40">
        <v>1111</v>
      </c>
      <c r="F16" s="40">
        <v>939</v>
      </c>
      <c r="G16" s="40">
        <v>845</v>
      </c>
      <c r="H16" s="40">
        <v>779</v>
      </c>
      <c r="I16" s="40">
        <v>938</v>
      </c>
      <c r="J16" s="40">
        <v>1008</v>
      </c>
      <c r="K16" s="40">
        <v>1187</v>
      </c>
      <c r="L16" s="40">
        <v>1258</v>
      </c>
      <c r="M16" s="40">
        <v>1305</v>
      </c>
      <c r="N16" s="40">
        <v>1295</v>
      </c>
      <c r="O16" s="40">
        <v>1014</v>
      </c>
      <c r="P16" s="40">
        <v>1335</v>
      </c>
      <c r="Q16" s="40">
        <v>1367</v>
      </c>
      <c r="R16" s="39">
        <v>1374</v>
      </c>
      <c r="S16" s="39">
        <v>1332</v>
      </c>
    </row>
    <row r="17" spans="3:21" ht="16.5" thickTop="1" thickBot="1" x14ac:dyDescent="0.3">
      <c r="C17" s="31" t="s">
        <v>44</v>
      </c>
      <c r="D17" s="40">
        <v>906</v>
      </c>
      <c r="E17" s="40">
        <v>748</v>
      </c>
      <c r="F17" s="40">
        <v>672</v>
      </c>
      <c r="G17" s="40">
        <v>572</v>
      </c>
      <c r="H17" s="40">
        <v>628</v>
      </c>
      <c r="I17" s="40">
        <v>749</v>
      </c>
      <c r="J17" s="40">
        <v>804</v>
      </c>
      <c r="K17" s="40">
        <v>861</v>
      </c>
      <c r="L17" s="40">
        <v>867</v>
      </c>
      <c r="M17" s="40">
        <v>946</v>
      </c>
      <c r="N17" s="40">
        <v>1008</v>
      </c>
      <c r="O17" s="40">
        <v>825</v>
      </c>
      <c r="P17" s="40">
        <v>1650</v>
      </c>
      <c r="Q17" s="40">
        <v>1003</v>
      </c>
      <c r="R17" s="39">
        <v>925</v>
      </c>
      <c r="S17" s="39">
        <v>904</v>
      </c>
    </row>
    <row r="18" spans="3:21" ht="16.5" thickTop="1" thickBot="1" x14ac:dyDescent="0.3">
      <c r="C18" s="31" t="s">
        <v>45</v>
      </c>
      <c r="D18" s="41">
        <v>18037</v>
      </c>
      <c r="E18" s="41">
        <v>16435</v>
      </c>
      <c r="F18" s="41">
        <v>15351</v>
      </c>
      <c r="G18" s="41">
        <v>12727</v>
      </c>
      <c r="H18" s="41">
        <v>13362</v>
      </c>
      <c r="I18" s="41">
        <v>14779</v>
      </c>
      <c r="J18" s="41">
        <v>16329</v>
      </c>
      <c r="K18" s="41">
        <v>18428</v>
      </c>
      <c r="L18" s="41">
        <v>20098</v>
      </c>
      <c r="M18" s="41">
        <v>20622</v>
      </c>
      <c r="N18" s="41">
        <v>21868</v>
      </c>
      <c r="O18" s="41">
        <v>13292</v>
      </c>
      <c r="P18" s="41">
        <v>17817</v>
      </c>
      <c r="Q18" s="41">
        <v>24592</v>
      </c>
      <c r="R18" s="41">
        <v>22775</v>
      </c>
      <c r="S18" s="41">
        <v>21979</v>
      </c>
      <c r="U18" s="98"/>
    </row>
    <row r="19" spans="3:21" ht="16.5" thickTop="1" thickBot="1" x14ac:dyDescent="0.3">
      <c r="C19" s="44" t="s">
        <v>46</v>
      </c>
      <c r="D19" s="42"/>
      <c r="E19" s="42"/>
      <c r="F19" s="42"/>
      <c r="G19" s="42">
        <v>12727</v>
      </c>
      <c r="H19" s="42">
        <v>13362</v>
      </c>
      <c r="I19" s="42">
        <v>14779</v>
      </c>
      <c r="J19" s="42">
        <v>16329</v>
      </c>
      <c r="K19" s="42">
        <v>18428</v>
      </c>
      <c r="L19" s="42">
        <v>20098</v>
      </c>
      <c r="M19" s="42">
        <v>20622</v>
      </c>
      <c r="N19" s="42">
        <v>21868</v>
      </c>
      <c r="O19" s="42">
        <v>13292</v>
      </c>
      <c r="P19" s="42">
        <v>17817</v>
      </c>
      <c r="Q19" s="42">
        <v>24592</v>
      </c>
      <c r="R19" s="42">
        <v>22775</v>
      </c>
      <c r="S19" s="42">
        <v>21979</v>
      </c>
    </row>
    <row r="20" spans="3:21" x14ac:dyDescent="0.25">
      <c r="C20" s="45" t="s">
        <v>78</v>
      </c>
    </row>
    <row r="21" spans="3:21" x14ac:dyDescent="0.25">
      <c r="C21" s="45" t="s">
        <v>91</v>
      </c>
    </row>
    <row r="22" spans="3:21" x14ac:dyDescent="0.25">
      <c r="C22" s="45" t="s">
        <v>68</v>
      </c>
    </row>
  </sheetData>
  <mergeCells count="2">
    <mergeCell ref="G2:K2"/>
    <mergeCell ref="G3:K3"/>
  </mergeCells>
  <pageMargins left="0" right="0" top="0" bottom="0.59055118110236227" header="0" footer="0"/>
  <pageSetup paperSize="9" orientation="landscape" r:id="rId1"/>
  <rowBreaks count="1" manualBreakCount="1">
    <brk id="22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S24"/>
  <sheetViews>
    <sheetView showGridLines="0" showZeros="0" zoomScaleNormal="100" workbookViewId="0">
      <selection activeCell="V42" sqref="V42"/>
    </sheetView>
  </sheetViews>
  <sheetFormatPr baseColWidth="10" defaultColWidth="11" defaultRowHeight="15" x14ac:dyDescent="0.25"/>
  <cols>
    <col min="1" max="1" width="2.7109375" customWidth="1"/>
    <col min="2" max="2" width="2.85546875" customWidth="1"/>
    <col min="3" max="3" width="10.7109375" customWidth="1"/>
    <col min="4" max="6" width="10.7109375" hidden="1" customWidth="1"/>
    <col min="7" max="12" width="10.7109375" customWidth="1"/>
    <col min="13" max="13" width="10.140625" customWidth="1"/>
    <col min="14" max="14" width="10.4257812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156</v>
      </c>
      <c r="H3" s="103"/>
      <c r="I3" s="103"/>
      <c r="J3" s="103"/>
      <c r="K3" s="103"/>
      <c r="L3" s="15"/>
      <c r="M3" s="15"/>
      <c r="N3" s="15"/>
    </row>
    <row r="4" spans="3:19" s="1" customFormat="1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5"/>
      <c r="M4" s="15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</row>
    <row r="7" spans="3:19" s="1" customFormat="1" ht="16.5" thickTop="1" thickBot="1" x14ac:dyDescent="0.3">
      <c r="C7" s="31" t="s">
        <v>33</v>
      </c>
      <c r="D7" s="39">
        <v>146</v>
      </c>
      <c r="E7" s="39">
        <v>116</v>
      </c>
      <c r="F7" s="39">
        <v>128</v>
      </c>
      <c r="G7" s="39">
        <v>118</v>
      </c>
      <c r="H7" s="39">
        <v>103</v>
      </c>
      <c r="I7" s="39">
        <v>73</v>
      </c>
      <c r="J7" s="39">
        <v>95</v>
      </c>
      <c r="K7" s="39">
        <v>113</v>
      </c>
      <c r="L7" s="39">
        <v>116</v>
      </c>
      <c r="M7" s="39">
        <v>148</v>
      </c>
      <c r="N7" s="66">
        <v>143</v>
      </c>
      <c r="O7" s="39">
        <v>142</v>
      </c>
      <c r="P7" s="39">
        <v>90</v>
      </c>
      <c r="Q7" s="90">
        <v>102</v>
      </c>
      <c r="R7" s="39">
        <v>125</v>
      </c>
      <c r="S7" s="39">
        <v>147</v>
      </c>
    </row>
    <row r="8" spans="3:19" s="1" customFormat="1" ht="16.5" thickTop="1" thickBot="1" x14ac:dyDescent="0.3">
      <c r="C8" s="31" t="s">
        <v>34</v>
      </c>
      <c r="D8" s="40">
        <v>187</v>
      </c>
      <c r="E8" s="40">
        <v>157</v>
      </c>
      <c r="F8" s="40">
        <v>142</v>
      </c>
      <c r="G8" s="40">
        <v>98</v>
      </c>
      <c r="H8" s="40">
        <v>87</v>
      </c>
      <c r="I8" s="40">
        <v>100</v>
      </c>
      <c r="J8" s="40">
        <v>125</v>
      </c>
      <c r="K8" s="40">
        <v>116</v>
      </c>
      <c r="L8" s="40">
        <v>153</v>
      </c>
      <c r="M8" s="40">
        <v>133</v>
      </c>
      <c r="N8" s="67">
        <v>151</v>
      </c>
      <c r="O8" s="40">
        <v>152</v>
      </c>
      <c r="P8" s="39">
        <v>133</v>
      </c>
      <c r="Q8" s="91">
        <v>126</v>
      </c>
      <c r="R8" s="39">
        <v>149</v>
      </c>
      <c r="S8" s="39">
        <v>175</v>
      </c>
    </row>
    <row r="9" spans="3:19" s="1" customFormat="1" ht="16.5" thickTop="1" thickBot="1" x14ac:dyDescent="0.3">
      <c r="C9" s="31" t="s">
        <v>35</v>
      </c>
      <c r="D9" s="40">
        <v>264</v>
      </c>
      <c r="E9" s="40">
        <v>172</v>
      </c>
      <c r="F9" s="40">
        <v>161</v>
      </c>
      <c r="G9" s="40">
        <v>112</v>
      </c>
      <c r="H9" s="40">
        <v>96</v>
      </c>
      <c r="I9" s="40">
        <v>111</v>
      </c>
      <c r="J9" s="40">
        <v>141</v>
      </c>
      <c r="K9" s="40">
        <v>118</v>
      </c>
      <c r="L9" s="40">
        <v>169</v>
      </c>
      <c r="M9" s="40">
        <v>136</v>
      </c>
      <c r="N9" s="67">
        <v>169</v>
      </c>
      <c r="O9" s="40">
        <v>133</v>
      </c>
      <c r="P9" s="39">
        <v>138</v>
      </c>
      <c r="Q9" s="91">
        <v>153</v>
      </c>
      <c r="R9" s="39">
        <v>170</v>
      </c>
      <c r="S9" s="39">
        <v>153</v>
      </c>
    </row>
    <row r="10" spans="3:19" s="1" customFormat="1" ht="16.5" thickTop="1" thickBot="1" x14ac:dyDescent="0.3">
      <c r="C10" s="31" t="s">
        <v>36</v>
      </c>
      <c r="D10" s="40">
        <v>184</v>
      </c>
      <c r="E10" s="40">
        <v>120</v>
      </c>
      <c r="F10" s="40">
        <v>130</v>
      </c>
      <c r="G10" s="40">
        <v>97</v>
      </c>
      <c r="H10" s="40">
        <v>101</v>
      </c>
      <c r="I10" s="40">
        <v>98</v>
      </c>
      <c r="J10" s="40">
        <v>121</v>
      </c>
      <c r="K10" s="40">
        <v>143</v>
      </c>
      <c r="L10" s="40">
        <v>126</v>
      </c>
      <c r="M10" s="40">
        <v>129</v>
      </c>
      <c r="N10" s="67">
        <v>128</v>
      </c>
      <c r="O10" s="40">
        <v>54</v>
      </c>
      <c r="P10" s="39">
        <v>128</v>
      </c>
      <c r="Q10" s="91">
        <v>133</v>
      </c>
      <c r="R10" s="39">
        <v>131</v>
      </c>
      <c r="S10" s="39">
        <v>150</v>
      </c>
    </row>
    <row r="11" spans="3:19" s="1" customFormat="1" ht="16.5" thickTop="1" thickBot="1" x14ac:dyDescent="0.3">
      <c r="C11" s="31" t="s">
        <v>37</v>
      </c>
      <c r="D11" s="40">
        <v>189</v>
      </c>
      <c r="E11" s="40">
        <v>158</v>
      </c>
      <c r="F11" s="40">
        <v>178</v>
      </c>
      <c r="G11" s="40">
        <v>140</v>
      </c>
      <c r="H11" s="40">
        <v>125</v>
      </c>
      <c r="I11" s="40">
        <v>137</v>
      </c>
      <c r="J11" s="40">
        <v>165</v>
      </c>
      <c r="K11" s="40">
        <v>153</v>
      </c>
      <c r="L11" s="40">
        <v>191</v>
      </c>
      <c r="M11" s="40">
        <v>180</v>
      </c>
      <c r="N11" s="67">
        <v>214</v>
      </c>
      <c r="O11" s="40">
        <v>140</v>
      </c>
      <c r="P11" s="39">
        <v>157</v>
      </c>
      <c r="Q11" s="91">
        <v>199</v>
      </c>
      <c r="R11" s="39">
        <v>193</v>
      </c>
      <c r="S11" s="39">
        <v>195</v>
      </c>
    </row>
    <row r="12" spans="3:19" s="1" customFormat="1" ht="16.5" thickTop="1" thickBot="1" x14ac:dyDescent="0.3">
      <c r="C12" s="31" t="s">
        <v>38</v>
      </c>
      <c r="D12" s="40">
        <v>208</v>
      </c>
      <c r="E12" s="40">
        <v>164</v>
      </c>
      <c r="F12" s="40">
        <v>159</v>
      </c>
      <c r="G12" s="40">
        <v>126</v>
      </c>
      <c r="H12" s="40">
        <v>129</v>
      </c>
      <c r="I12" s="40">
        <v>135</v>
      </c>
      <c r="J12" s="40">
        <v>139</v>
      </c>
      <c r="K12" s="40">
        <v>165</v>
      </c>
      <c r="L12" s="40">
        <v>191</v>
      </c>
      <c r="M12" s="40">
        <v>189</v>
      </c>
      <c r="N12" s="67">
        <v>171</v>
      </c>
      <c r="O12" s="40">
        <v>178</v>
      </c>
      <c r="P12" s="39">
        <v>151</v>
      </c>
      <c r="Q12" s="91">
        <v>162</v>
      </c>
      <c r="R12" s="39">
        <v>203</v>
      </c>
      <c r="S12" s="39">
        <v>181</v>
      </c>
    </row>
    <row r="13" spans="3:19" s="1" customFormat="1" ht="16.5" thickTop="1" thickBot="1" x14ac:dyDescent="0.3">
      <c r="C13" s="31" t="s">
        <v>39</v>
      </c>
      <c r="D13" s="40">
        <v>185</v>
      </c>
      <c r="E13" s="40">
        <v>174</v>
      </c>
      <c r="F13" s="40">
        <v>151</v>
      </c>
      <c r="G13" s="40">
        <v>123</v>
      </c>
      <c r="H13" s="40">
        <v>130</v>
      </c>
      <c r="I13" s="40">
        <v>133</v>
      </c>
      <c r="J13" s="40">
        <v>180</v>
      </c>
      <c r="K13" s="40">
        <v>136</v>
      </c>
      <c r="L13" s="40">
        <v>162</v>
      </c>
      <c r="M13" s="40">
        <v>187</v>
      </c>
      <c r="N13" s="67">
        <v>211</v>
      </c>
      <c r="O13" s="40">
        <v>178</v>
      </c>
      <c r="P13" s="39">
        <v>164</v>
      </c>
      <c r="Q13" s="91">
        <v>187</v>
      </c>
      <c r="R13" s="39">
        <v>175</v>
      </c>
      <c r="S13" s="39">
        <v>213</v>
      </c>
    </row>
    <row r="14" spans="3:19" s="1" customFormat="1" ht="16.5" thickTop="1" thickBot="1" x14ac:dyDescent="0.3">
      <c r="C14" s="31" t="s">
        <v>40</v>
      </c>
      <c r="D14" s="40">
        <v>159</v>
      </c>
      <c r="E14" s="40">
        <v>181</v>
      </c>
      <c r="F14" s="40">
        <v>129</v>
      </c>
      <c r="G14" s="40">
        <v>111</v>
      </c>
      <c r="H14" s="40">
        <v>117</v>
      </c>
      <c r="I14" s="40">
        <v>98</v>
      </c>
      <c r="J14" s="40">
        <v>143</v>
      </c>
      <c r="K14" s="40">
        <v>122</v>
      </c>
      <c r="L14" s="40">
        <v>139</v>
      </c>
      <c r="M14" s="40">
        <v>132</v>
      </c>
      <c r="N14" s="67">
        <v>163</v>
      </c>
      <c r="O14" s="40">
        <v>133</v>
      </c>
      <c r="P14" s="39">
        <v>136</v>
      </c>
      <c r="Q14" s="91">
        <v>150</v>
      </c>
      <c r="R14" s="39">
        <v>161</v>
      </c>
      <c r="S14" s="39">
        <v>154</v>
      </c>
    </row>
    <row r="15" spans="3:19" s="1" customFormat="1" ht="16.5" thickTop="1" thickBot="1" x14ac:dyDescent="0.3">
      <c r="C15" s="31" t="s">
        <v>41</v>
      </c>
      <c r="D15" s="40">
        <v>139</v>
      </c>
      <c r="E15" s="40">
        <v>171</v>
      </c>
      <c r="F15" s="40">
        <v>144</v>
      </c>
      <c r="G15" s="40">
        <v>98</v>
      </c>
      <c r="H15" s="40">
        <v>118</v>
      </c>
      <c r="I15" s="40">
        <v>132</v>
      </c>
      <c r="J15" s="40">
        <v>119</v>
      </c>
      <c r="K15" s="40">
        <v>154</v>
      </c>
      <c r="L15" s="40">
        <v>159</v>
      </c>
      <c r="M15" s="40">
        <v>162</v>
      </c>
      <c r="N15" s="67">
        <v>161</v>
      </c>
      <c r="O15" s="40">
        <v>139</v>
      </c>
      <c r="P15" s="39">
        <v>175</v>
      </c>
      <c r="Q15" s="91">
        <v>188</v>
      </c>
      <c r="R15" s="39">
        <v>191</v>
      </c>
      <c r="S15" s="39">
        <v>179</v>
      </c>
    </row>
    <row r="16" spans="3:19" s="1" customFormat="1" ht="16.5" thickTop="1" thickBot="1" x14ac:dyDescent="0.3">
      <c r="C16" s="31" t="s">
        <v>42</v>
      </c>
      <c r="D16" s="40">
        <v>147</v>
      </c>
      <c r="E16" s="40">
        <v>117</v>
      </c>
      <c r="F16" s="40">
        <v>120</v>
      </c>
      <c r="G16" s="40">
        <v>106</v>
      </c>
      <c r="H16" s="40">
        <v>127</v>
      </c>
      <c r="I16" s="40">
        <v>119</v>
      </c>
      <c r="J16" s="40">
        <v>122</v>
      </c>
      <c r="K16" s="40">
        <v>108</v>
      </c>
      <c r="L16" s="40">
        <v>172</v>
      </c>
      <c r="M16" s="40">
        <v>179</v>
      </c>
      <c r="N16" s="67">
        <v>178</v>
      </c>
      <c r="O16" s="40">
        <v>128</v>
      </c>
      <c r="P16" s="39">
        <v>134</v>
      </c>
      <c r="Q16" s="91">
        <v>170</v>
      </c>
      <c r="R16" s="39">
        <v>170</v>
      </c>
      <c r="S16" s="39">
        <v>194</v>
      </c>
    </row>
    <row r="17" spans="2:19" s="1" customFormat="1" ht="16.5" thickTop="1" thickBot="1" x14ac:dyDescent="0.3">
      <c r="C17" s="31" t="s">
        <v>43</v>
      </c>
      <c r="D17" s="40">
        <v>142</v>
      </c>
      <c r="E17" s="40">
        <v>157</v>
      </c>
      <c r="F17" s="40">
        <v>122</v>
      </c>
      <c r="G17" s="40">
        <v>127</v>
      </c>
      <c r="H17" s="40">
        <v>75</v>
      </c>
      <c r="I17" s="40">
        <v>102</v>
      </c>
      <c r="J17" s="40">
        <v>114</v>
      </c>
      <c r="K17" s="40">
        <v>114</v>
      </c>
      <c r="L17" s="40">
        <v>115</v>
      </c>
      <c r="M17" s="40">
        <v>143</v>
      </c>
      <c r="N17" s="67">
        <v>143</v>
      </c>
      <c r="O17" s="40">
        <v>143</v>
      </c>
      <c r="P17" s="39">
        <v>164</v>
      </c>
      <c r="Q17" s="91">
        <v>158</v>
      </c>
      <c r="R17" s="39">
        <v>162</v>
      </c>
      <c r="S17" s="39">
        <v>162</v>
      </c>
    </row>
    <row r="18" spans="2:19" s="1" customFormat="1" ht="16.5" thickTop="1" thickBot="1" x14ac:dyDescent="0.3">
      <c r="C18" s="31" t="s">
        <v>44</v>
      </c>
      <c r="D18" s="40">
        <v>136</v>
      </c>
      <c r="E18" s="40">
        <v>107</v>
      </c>
      <c r="F18" s="40">
        <v>81</v>
      </c>
      <c r="G18" s="40">
        <v>60</v>
      </c>
      <c r="H18" s="40">
        <v>74</v>
      </c>
      <c r="I18" s="40">
        <v>66</v>
      </c>
      <c r="J18" s="40">
        <v>102</v>
      </c>
      <c r="K18" s="40">
        <v>80</v>
      </c>
      <c r="L18" s="40">
        <v>79</v>
      </c>
      <c r="M18" s="40">
        <v>101</v>
      </c>
      <c r="N18" s="67">
        <v>141</v>
      </c>
      <c r="O18" s="40">
        <v>95</v>
      </c>
      <c r="P18" s="39">
        <v>144</v>
      </c>
      <c r="Q18" s="91">
        <v>90</v>
      </c>
      <c r="R18" s="39">
        <v>108</v>
      </c>
      <c r="S18" s="39">
        <v>92</v>
      </c>
    </row>
    <row r="19" spans="2:19" s="1" customFormat="1" ht="16.5" thickTop="1" thickBot="1" x14ac:dyDescent="0.3">
      <c r="C19" s="31" t="s">
        <v>45</v>
      </c>
      <c r="D19" s="41">
        <v>2086</v>
      </c>
      <c r="E19" s="41">
        <v>1794</v>
      </c>
      <c r="F19" s="41">
        <v>1645</v>
      </c>
      <c r="G19" s="41">
        <v>1316</v>
      </c>
      <c r="H19" s="41">
        <v>1282</v>
      </c>
      <c r="I19" s="41">
        <v>1304</v>
      </c>
      <c r="J19" s="41">
        <v>1566</v>
      </c>
      <c r="K19" s="41">
        <v>1522</v>
      </c>
      <c r="L19" s="41">
        <v>1772</v>
      </c>
      <c r="M19" s="41">
        <v>1819</v>
      </c>
      <c r="N19" s="68">
        <v>1973</v>
      </c>
      <c r="O19" s="41">
        <v>1615</v>
      </c>
      <c r="P19" s="41">
        <v>1714</v>
      </c>
      <c r="Q19" s="92">
        <v>1818</v>
      </c>
      <c r="R19" s="41">
        <v>1938</v>
      </c>
      <c r="S19" s="41">
        <v>1995</v>
      </c>
    </row>
    <row r="20" spans="2:19" s="15" customFormat="1" ht="16.5" thickTop="1" thickBot="1" x14ac:dyDescent="0.3">
      <c r="C20" s="44" t="s">
        <v>46</v>
      </c>
      <c r="D20" s="42"/>
      <c r="E20" s="42"/>
      <c r="F20" s="42"/>
      <c r="G20" s="42">
        <v>1316</v>
      </c>
      <c r="H20" s="42">
        <v>1282</v>
      </c>
      <c r="I20" s="42">
        <v>1304</v>
      </c>
      <c r="J20" s="42">
        <v>1566</v>
      </c>
      <c r="K20" s="42">
        <v>1522</v>
      </c>
      <c r="L20" s="42">
        <v>1772</v>
      </c>
      <c r="M20" s="42">
        <v>1819</v>
      </c>
      <c r="N20" s="42">
        <v>1973</v>
      </c>
      <c r="O20" s="42">
        <v>1615</v>
      </c>
      <c r="P20" s="42">
        <v>1714</v>
      </c>
      <c r="Q20" s="42">
        <v>1818</v>
      </c>
      <c r="R20" s="42">
        <v>1938</v>
      </c>
      <c r="S20" s="42">
        <v>1995</v>
      </c>
    </row>
    <row r="21" spans="2:19" s="1" customFormat="1" x14ac:dyDescent="0.25">
      <c r="C21" s="69" t="s">
        <v>173</v>
      </c>
    </row>
    <row r="22" spans="2:19" s="1" customFormat="1" x14ac:dyDescent="0.25">
      <c r="C22" s="45" t="s">
        <v>91</v>
      </c>
    </row>
    <row r="23" spans="2:19" s="1" customFormat="1" x14ac:dyDescent="0.25">
      <c r="C23" s="47" t="s">
        <v>68</v>
      </c>
    </row>
    <row r="24" spans="2:19" s="1" customFormat="1" x14ac:dyDescent="0.25">
      <c r="B24" s="3"/>
      <c r="C24" s="76" t="s">
        <v>174</v>
      </c>
    </row>
  </sheetData>
  <mergeCells count="2">
    <mergeCell ref="G3:K3"/>
    <mergeCell ref="G4:K4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Y28"/>
  <sheetViews>
    <sheetView showGridLines="0" showZeros="0" zoomScaleNormal="100" workbookViewId="0">
      <selection activeCell="X6" sqref="X6:Y20"/>
    </sheetView>
  </sheetViews>
  <sheetFormatPr baseColWidth="10" defaultColWidth="11" defaultRowHeight="15" x14ac:dyDescent="0.25"/>
  <cols>
    <col min="1" max="1" width="1.85546875" customWidth="1"/>
    <col min="2" max="2" width="3.140625" customWidth="1"/>
    <col min="3" max="3" width="12.85546875" customWidth="1"/>
    <col min="4" max="4" width="10.28515625" hidden="1" customWidth="1"/>
    <col min="5" max="6" width="9.7109375" hidden="1" customWidth="1"/>
    <col min="7" max="15" width="9.7109375" customWidth="1"/>
    <col min="16" max="16" width="10.85546875" customWidth="1"/>
    <col min="20" max="22" width="0" hidden="1" customWidth="1"/>
  </cols>
  <sheetData>
    <row r="1" spans="3:25" s="1" customFormat="1" x14ac:dyDescent="0.25"/>
    <row r="2" spans="3:25" s="1" customFormat="1" x14ac:dyDescent="0.25"/>
    <row r="3" spans="3:25" x14ac:dyDescent="0.25">
      <c r="C3" s="15"/>
      <c r="E3" s="84"/>
      <c r="F3" s="84"/>
      <c r="G3" s="103" t="s">
        <v>165</v>
      </c>
      <c r="H3" s="103"/>
      <c r="I3" s="103"/>
      <c r="J3" s="103"/>
      <c r="K3" s="103"/>
      <c r="L3" s="103"/>
      <c r="M3" s="103"/>
      <c r="N3" s="103"/>
      <c r="O3" s="103"/>
      <c r="P3" s="33"/>
    </row>
    <row r="4" spans="3:25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03"/>
      <c r="O4" s="103"/>
      <c r="P4" s="34"/>
    </row>
    <row r="5" spans="3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3:25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  <c r="T6" s="35" t="s">
        <v>69</v>
      </c>
      <c r="U6" s="35" t="s">
        <v>76</v>
      </c>
      <c r="V6" s="35" t="s">
        <v>92</v>
      </c>
      <c r="W6" s="35" t="s">
        <v>99</v>
      </c>
      <c r="X6" s="35" t="s">
        <v>104</v>
      </c>
      <c r="Y6" s="35" t="s">
        <v>145</v>
      </c>
    </row>
    <row r="7" spans="3:25" s="1" customFormat="1" ht="16.5" thickTop="1" thickBot="1" x14ac:dyDescent="0.35">
      <c r="C7" s="31" t="s">
        <v>33</v>
      </c>
      <c r="D7" s="53">
        <v>603.45540216582629</v>
      </c>
      <c r="E7" s="54">
        <v>519.45725672831486</v>
      </c>
      <c r="F7" s="54">
        <v>606.17541200985033</v>
      </c>
      <c r="G7" s="54">
        <v>601.79518563851491</v>
      </c>
      <c r="H7" s="54">
        <v>541.19377889869691</v>
      </c>
      <c r="I7" s="54">
        <v>394.50929528750538</v>
      </c>
      <c r="J7" s="54">
        <v>495.10110485720242</v>
      </c>
      <c r="K7" s="54">
        <v>561.21182021355844</v>
      </c>
      <c r="L7" s="54">
        <v>554.20190148583436</v>
      </c>
      <c r="M7" s="70">
        <v>681.18009849496013</v>
      </c>
      <c r="N7" s="73">
        <v>512.61829652996846</v>
      </c>
      <c r="O7" s="54">
        <v>504.5121864563348</v>
      </c>
      <c r="P7" s="54">
        <v>336.56183388803709</v>
      </c>
      <c r="Q7" s="81">
        <v>347.2340425531915</v>
      </c>
      <c r="R7" s="81">
        <v>434.25395171096056</v>
      </c>
      <c r="S7" s="81">
        <v>501.09080992637035</v>
      </c>
      <c r="T7" s="37">
        <v>-24.745555887117394</v>
      </c>
      <c r="U7" s="37">
        <v>-1.5813150112873045</v>
      </c>
      <c r="V7" s="37">
        <v>-33.289652277375403</v>
      </c>
      <c r="W7" s="37">
        <v>3.1709503546099356</v>
      </c>
      <c r="X7" s="37">
        <v>25.060880701073199</v>
      </c>
      <c r="Y7" s="37">
        <v>15.391191709844568</v>
      </c>
    </row>
    <row r="8" spans="3:25" s="1" customFormat="1" ht="16.5" thickTop="1" thickBot="1" x14ac:dyDescent="0.35">
      <c r="C8" s="31" t="s">
        <v>34</v>
      </c>
      <c r="D8" s="55">
        <v>782.45951713460818</v>
      </c>
      <c r="E8" s="56">
        <v>702.99556709801641</v>
      </c>
      <c r="F8" s="56">
        <v>667.60695815702866</v>
      </c>
      <c r="G8" s="56">
        <v>497.81570659351826</v>
      </c>
      <c r="H8" s="56">
        <v>453.26664582682088</v>
      </c>
      <c r="I8" s="56">
        <v>531.99978720008517</v>
      </c>
      <c r="J8" s="56">
        <v>639.25539531553648</v>
      </c>
      <c r="K8" s="56">
        <v>565.88126250060975</v>
      </c>
      <c r="L8" s="56">
        <v>713.51956349391412</v>
      </c>
      <c r="M8" s="71">
        <v>599.72043107724221</v>
      </c>
      <c r="N8" s="74">
        <v>534.34304115503028</v>
      </c>
      <c r="O8" s="56">
        <v>529.08211215148458</v>
      </c>
      <c r="P8" s="56">
        <v>493.57975209678614</v>
      </c>
      <c r="Q8" s="82">
        <v>428.93617021276594</v>
      </c>
      <c r="R8" s="81">
        <v>510.27397260273972</v>
      </c>
      <c r="S8" s="81">
        <v>588.13644765585616</v>
      </c>
      <c r="T8" s="38">
        <v>-10.901311100036796</v>
      </c>
      <c r="U8" s="38">
        <v>-0.98456021663044946</v>
      </c>
      <c r="V8" s="38">
        <v>-6.7101796184962597</v>
      </c>
      <c r="W8" s="38">
        <v>-13.096886898096303</v>
      </c>
      <c r="X8" s="38">
        <v>18.962682104805396</v>
      </c>
      <c r="Y8" s="38">
        <v>15.258954842624162</v>
      </c>
    </row>
    <row r="9" spans="3:25" s="1" customFormat="1" ht="16.5" thickTop="1" thickBot="1" x14ac:dyDescent="0.35">
      <c r="C9" s="31" t="s">
        <v>35</v>
      </c>
      <c r="D9" s="55">
        <v>1109.0107120352868</v>
      </c>
      <c r="E9" s="56">
        <v>772.6170155421795</v>
      </c>
      <c r="F9" s="56">
        <v>759.36232430902749</v>
      </c>
      <c r="G9" s="56">
        <v>559.2450192240475</v>
      </c>
      <c r="H9" s="56">
        <v>496.94585360803399</v>
      </c>
      <c r="I9" s="56">
        <v>578.03468208092488</v>
      </c>
      <c r="J9" s="56">
        <v>698.71159563924675</v>
      </c>
      <c r="K9" s="56">
        <v>566.02868518252023</v>
      </c>
      <c r="L9" s="56">
        <v>772.60674773703943</v>
      </c>
      <c r="M9" s="71">
        <v>600.36198296031432</v>
      </c>
      <c r="N9" s="74">
        <v>581.99600523452034</v>
      </c>
      <c r="O9" s="56">
        <v>478.67554435846682</v>
      </c>
      <c r="P9" s="56">
        <v>510.50606688369339</v>
      </c>
      <c r="Q9" s="82">
        <v>520.85106382978722</v>
      </c>
      <c r="R9" s="81">
        <v>572.15939687668288</v>
      </c>
      <c r="S9" s="81">
        <v>502.82634415669776</v>
      </c>
      <c r="T9" s="38">
        <v>-3.0591506869294931</v>
      </c>
      <c r="U9" s="38">
        <v>-17.752778360466518</v>
      </c>
      <c r="V9" s="38">
        <v>6.6497072809279718</v>
      </c>
      <c r="W9" s="38">
        <v>2.0264199814986115</v>
      </c>
      <c r="X9" s="38">
        <v>9.8508645964219603</v>
      </c>
      <c r="Y9" s="38">
        <v>-12.117786249507045</v>
      </c>
    </row>
    <row r="10" spans="3:25" s="1" customFormat="1" ht="16.5" thickTop="1" thickBot="1" x14ac:dyDescent="0.35">
      <c r="C10" s="31" t="s">
        <v>36</v>
      </c>
      <c r="D10" s="55">
        <v>757.70054356778121</v>
      </c>
      <c r="E10" s="56">
        <v>529.98851691546679</v>
      </c>
      <c r="F10" s="56">
        <v>603.97695595614198</v>
      </c>
      <c r="G10" s="56">
        <v>476.1671002896274</v>
      </c>
      <c r="H10" s="56">
        <v>509.27793465106896</v>
      </c>
      <c r="I10" s="56">
        <v>498.47405900305188</v>
      </c>
      <c r="J10" s="56">
        <v>583.94865112687614</v>
      </c>
      <c r="K10" s="56">
        <v>662.43572520498446</v>
      </c>
      <c r="L10" s="56">
        <v>557.59614108067444</v>
      </c>
      <c r="M10" s="71">
        <v>554.86257473439719</v>
      </c>
      <c r="N10" s="74">
        <v>432.79797125950972</v>
      </c>
      <c r="O10" s="56">
        <v>195.65926301677598</v>
      </c>
      <c r="P10" s="56">
        <v>468.45264236568585</v>
      </c>
      <c r="Q10" s="82">
        <v>452.7659574468085</v>
      </c>
      <c r="R10" s="81">
        <v>427.96471741261024</v>
      </c>
      <c r="S10" s="81">
        <v>483.77733341933822</v>
      </c>
      <c r="T10" s="38">
        <v>-21.999069505330688</v>
      </c>
      <c r="U10" s="38">
        <v>-54.792010127178514</v>
      </c>
      <c r="V10" s="38">
        <v>139.42267549352894</v>
      </c>
      <c r="W10" s="38">
        <v>-3.3486170212765987</v>
      </c>
      <c r="X10" s="38">
        <v>-5.4777174887561948</v>
      </c>
      <c r="Y10" s="38">
        <v>13.041405923404149</v>
      </c>
    </row>
    <row r="11" spans="3:25" s="1" customFormat="1" ht="16.5" thickTop="1" thickBot="1" x14ac:dyDescent="0.35">
      <c r="C11" s="31" t="s">
        <v>37</v>
      </c>
      <c r="D11" s="55">
        <v>761.23731271145482</v>
      </c>
      <c r="E11" s="56">
        <v>678.92746648332763</v>
      </c>
      <c r="F11" s="56">
        <v>801.69346484709274</v>
      </c>
      <c r="G11" s="56">
        <v>668.73656556006688</v>
      </c>
      <c r="H11" s="56">
        <v>618.71999208038415</v>
      </c>
      <c r="I11" s="56">
        <v>678.41933247499253</v>
      </c>
      <c r="J11" s="56">
        <v>778.66918357715906</v>
      </c>
      <c r="K11" s="56">
        <v>694.00344733738552</v>
      </c>
      <c r="L11" s="56">
        <v>836.32542254137843</v>
      </c>
      <c r="M11" s="71">
        <v>760.77768385460695</v>
      </c>
      <c r="N11" s="74">
        <v>714.40494074444996</v>
      </c>
      <c r="O11" s="56">
        <v>500.58998104909358</v>
      </c>
      <c r="P11" s="56">
        <v>563.79502280317445</v>
      </c>
      <c r="Q11" s="82">
        <v>677.44680851063833</v>
      </c>
      <c r="R11" s="81">
        <v>627.23431914202149</v>
      </c>
      <c r="S11" s="81">
        <v>624.33964076457596</v>
      </c>
      <c r="T11" s="38">
        <v>-6.0954394554795241</v>
      </c>
      <c r="U11" s="38">
        <v>-29.929098680721498</v>
      </c>
      <c r="V11" s="38">
        <v>12.626110019545568</v>
      </c>
      <c r="W11" s="38">
        <v>20.15835208022769</v>
      </c>
      <c r="X11" s="38">
        <v>-7.4120194733825109</v>
      </c>
      <c r="Y11" s="38">
        <v>-0.46149872369947642</v>
      </c>
    </row>
    <row r="12" spans="3:25" s="1" customFormat="1" ht="16.5" thickTop="1" thickBot="1" x14ac:dyDescent="0.35">
      <c r="C12" s="31" t="s">
        <v>38</v>
      </c>
      <c r="D12" s="55">
        <v>845.11620347797827</v>
      </c>
      <c r="E12" s="56">
        <v>704.55814752760239</v>
      </c>
      <c r="F12" s="56">
        <v>716.66816911565854</v>
      </c>
      <c r="G12" s="56">
        <v>593.72349448685327</v>
      </c>
      <c r="H12" s="56">
        <v>636.22016176760701</v>
      </c>
      <c r="I12" s="56">
        <v>669.44361797084196</v>
      </c>
      <c r="J12" s="56">
        <v>658.42451802377911</v>
      </c>
      <c r="K12" s="56">
        <v>747.21492618422246</v>
      </c>
      <c r="L12" s="56">
        <v>835.70334718879894</v>
      </c>
      <c r="M12" s="71">
        <v>799.93228086511192</v>
      </c>
      <c r="N12" s="74">
        <v>568.61636684068765</v>
      </c>
      <c r="O12" s="56">
        <v>630.82538894992376</v>
      </c>
      <c r="P12" s="56">
        <v>532.4025104012411</v>
      </c>
      <c r="Q12" s="82">
        <v>551.48936170212767</v>
      </c>
      <c r="R12" s="81">
        <v>663.29031204051626</v>
      </c>
      <c r="S12" s="81">
        <v>576.13954672778198</v>
      </c>
      <c r="T12" s="38">
        <v>-28.916937040503029</v>
      </c>
      <c r="U12" s="38">
        <v>10.940420595854139</v>
      </c>
      <c r="V12" s="38">
        <v>-15.602238000045947</v>
      </c>
      <c r="W12" s="38">
        <v>3.5850415668592368</v>
      </c>
      <c r="X12" s="38">
        <v>20.272548865371387</v>
      </c>
      <c r="Y12" s="38">
        <v>-13.139158484710505</v>
      </c>
    </row>
    <row r="13" spans="3:25" s="1" customFormat="1" ht="16.5" thickTop="1" thickBot="1" x14ac:dyDescent="0.35">
      <c r="C13" s="31" t="s">
        <v>39</v>
      </c>
      <c r="D13" s="55">
        <v>753.77908161186485</v>
      </c>
      <c r="E13" s="56">
        <v>745.2777658799846</v>
      </c>
      <c r="F13" s="56">
        <v>680.8242030749808</v>
      </c>
      <c r="G13" s="56">
        <v>591.94378940276238</v>
      </c>
      <c r="H13" s="56">
        <v>647.44260172319343</v>
      </c>
      <c r="I13" s="56">
        <v>665.0332516625831</v>
      </c>
      <c r="J13" s="56">
        <v>861.90384983719593</v>
      </c>
      <c r="K13" s="56">
        <v>619.11048390767974</v>
      </c>
      <c r="L13" s="56">
        <v>714.03385049365306</v>
      </c>
      <c r="M13" s="71">
        <v>802.85076421088786</v>
      </c>
      <c r="N13" s="74">
        <v>710.1746827774225</v>
      </c>
      <c r="O13" s="56">
        <v>631.74332765474162</v>
      </c>
      <c r="P13" s="56">
        <v>572.1262864120007</v>
      </c>
      <c r="Q13" s="82">
        <v>636.59574468085111</v>
      </c>
      <c r="R13" s="81">
        <v>579.18252523580998</v>
      </c>
      <c r="S13" s="81">
        <v>680.09834285896738</v>
      </c>
      <c r="T13" s="38">
        <v>-11.543375875659224</v>
      </c>
      <c r="U13" s="38">
        <v>-11.043952568957213</v>
      </c>
      <c r="V13" s="38">
        <v>-9.4369087306486978</v>
      </c>
      <c r="W13" s="38">
        <v>11.268396471198763</v>
      </c>
      <c r="X13" s="38">
        <v>-9.0187878138934945</v>
      </c>
      <c r="Y13" s="38">
        <v>17.423836739906868</v>
      </c>
    </row>
    <row r="14" spans="3:25" s="1" customFormat="1" ht="16.5" thickTop="1" thickBot="1" x14ac:dyDescent="0.35">
      <c r="C14" s="31" t="s">
        <v>40</v>
      </c>
      <c r="D14" s="55">
        <v>660.6556695890639</v>
      </c>
      <c r="E14" s="56">
        <v>794.55662862159784</v>
      </c>
      <c r="F14" s="56">
        <v>598.02512632701314</v>
      </c>
      <c r="G14" s="56">
        <v>547.931681311087</v>
      </c>
      <c r="H14" s="56">
        <v>595.32895741108223</v>
      </c>
      <c r="I14" s="56">
        <v>498.60086491986772</v>
      </c>
      <c r="J14" s="56">
        <v>699.77978957670666</v>
      </c>
      <c r="K14" s="56">
        <v>569.80056980056975</v>
      </c>
      <c r="L14" s="56">
        <v>624.10201149425291</v>
      </c>
      <c r="M14" s="71">
        <v>579.96485061511419</v>
      </c>
      <c r="N14" s="74">
        <v>556.06727390577555</v>
      </c>
      <c r="O14" s="56">
        <v>473.39384232069762</v>
      </c>
      <c r="P14" s="56">
        <v>482.61178140525197</v>
      </c>
      <c r="Q14" s="82">
        <v>510.63829787234044</v>
      </c>
      <c r="R14" s="81">
        <v>532.84792321694522</v>
      </c>
      <c r="S14" s="81">
        <v>493.70050972974707</v>
      </c>
      <c r="T14" s="38">
        <v>-4.1205215598829348</v>
      </c>
      <c r="U14" s="38">
        <v>-14.867523313210981</v>
      </c>
      <c r="V14" s="38">
        <v>1.9472029968462763</v>
      </c>
      <c r="W14" s="38">
        <v>5.8072590738423013</v>
      </c>
      <c r="X14" s="38">
        <v>4.3493849633184345</v>
      </c>
      <c r="Y14" s="38">
        <v>-7.3468266988552307</v>
      </c>
    </row>
    <row r="15" spans="3:25" s="1" customFormat="1" ht="16.5" thickTop="1" thickBot="1" x14ac:dyDescent="0.35">
      <c r="C15" s="31" t="s">
        <v>41</v>
      </c>
      <c r="D15" s="55">
        <v>594.49980753603359</v>
      </c>
      <c r="E15" s="56">
        <v>766.16335857341278</v>
      </c>
      <c r="F15" s="56">
        <v>687.58057584873222</v>
      </c>
      <c r="G15" s="56">
        <v>488.43700159489634</v>
      </c>
      <c r="H15" s="56">
        <v>611.01905550952779</v>
      </c>
      <c r="I15" s="56">
        <v>675.39909946786736</v>
      </c>
      <c r="J15" s="56">
        <v>586.61145617667353</v>
      </c>
      <c r="K15" s="56">
        <v>724.70588235294122</v>
      </c>
      <c r="L15" s="56">
        <v>715.79705577814798</v>
      </c>
      <c r="M15" s="71">
        <v>704.43970952732968</v>
      </c>
      <c r="N15" s="74">
        <v>554.0642852226581</v>
      </c>
      <c r="O15" s="56">
        <v>500.72046109510086</v>
      </c>
      <c r="P15" s="56">
        <v>623.24156843192418</v>
      </c>
      <c r="Q15" s="82">
        <v>657.43460623863473</v>
      </c>
      <c r="R15" s="81">
        <v>643.03269030064303</v>
      </c>
      <c r="S15" s="81">
        <v>582.79611903366538</v>
      </c>
      <c r="T15" s="38">
        <v>-21.346812547744026</v>
      </c>
      <c r="U15" s="38">
        <v>-9.627731934773653</v>
      </c>
      <c r="V15" s="38">
        <v>24.468963594749749</v>
      </c>
      <c r="W15" s="38">
        <v>5.4863217632835743</v>
      </c>
      <c r="X15" s="38">
        <v>-2.1906233412915466</v>
      </c>
      <c r="Y15" s="38">
        <v>-9.3675752688117111</v>
      </c>
    </row>
    <row r="16" spans="3:25" s="1" customFormat="1" ht="16.5" thickTop="1" thickBot="1" x14ac:dyDescent="0.35">
      <c r="C16" s="31" t="s">
        <v>42</v>
      </c>
      <c r="D16" s="55">
        <v>634.63281958295556</v>
      </c>
      <c r="E16" s="56">
        <v>531.14218267659339</v>
      </c>
      <c r="F16" s="56">
        <v>589.70956803774141</v>
      </c>
      <c r="G16" s="56">
        <v>542.97715398012497</v>
      </c>
      <c r="H16" s="56">
        <v>673.59711467062698</v>
      </c>
      <c r="I16" s="56">
        <v>617.41205769430326</v>
      </c>
      <c r="J16" s="56">
        <v>602.14204629583935</v>
      </c>
      <c r="K16" s="56">
        <v>513.08850776758993</v>
      </c>
      <c r="L16" s="56">
        <v>784.85055897786901</v>
      </c>
      <c r="M16" s="71">
        <v>800.10727695333458</v>
      </c>
      <c r="N16" s="74">
        <v>628.08750882145375</v>
      </c>
      <c r="O16" s="56">
        <v>466.8636247583616</v>
      </c>
      <c r="P16" s="56">
        <v>475.41332576456398</v>
      </c>
      <c r="Q16" s="82">
        <v>594.48873968387193</v>
      </c>
      <c r="R16" s="81">
        <v>577.445652173913</v>
      </c>
      <c r="S16" s="81">
        <v>645.26858473307834</v>
      </c>
      <c r="T16" s="38">
        <v>-21.499588003611382</v>
      </c>
      <c r="U16" s="38">
        <v>-25.669016148022649</v>
      </c>
      <c r="V16" s="38">
        <v>1.831305878805084</v>
      </c>
      <c r="W16" s="38">
        <v>25.046713557683681</v>
      </c>
      <c r="X16" s="38">
        <v>-2.8668478260869725</v>
      </c>
      <c r="Y16" s="38">
        <v>11.745336085540163</v>
      </c>
    </row>
    <row r="17" spans="2:25" s="1" customFormat="1" ht="16.5" thickTop="1" thickBot="1" x14ac:dyDescent="0.35">
      <c r="C17" s="31" t="s">
        <v>43</v>
      </c>
      <c r="D17" s="55">
        <v>626.84854103209284</v>
      </c>
      <c r="E17" s="56">
        <v>730.36844064011905</v>
      </c>
      <c r="F17" s="56">
        <v>607.35799273161751</v>
      </c>
      <c r="G17" s="56">
        <v>658.57705870151426</v>
      </c>
      <c r="H17" s="56">
        <v>400.02133447117177</v>
      </c>
      <c r="I17" s="56">
        <v>532.08137715179964</v>
      </c>
      <c r="J17" s="56">
        <v>574.24944589965742</v>
      </c>
      <c r="K17" s="56">
        <v>545.55895865237369</v>
      </c>
      <c r="L17" s="56">
        <v>529.75861433572879</v>
      </c>
      <c r="M17" s="71">
        <v>644.72497745716862</v>
      </c>
      <c r="N17" s="74">
        <v>502.05385668644453</v>
      </c>
      <c r="O17" s="56">
        <v>529.64924626838035</v>
      </c>
      <c r="P17" s="56">
        <v>590.54409275863316</v>
      </c>
      <c r="Q17" s="82">
        <v>552.52482864736328</v>
      </c>
      <c r="R17" s="81">
        <v>553.71364117988855</v>
      </c>
      <c r="S17" s="81">
        <v>537.72363660503868</v>
      </c>
      <c r="T17" s="38">
        <v>-22.128989221640982</v>
      </c>
      <c r="U17" s="38">
        <v>5.4964998703655805</v>
      </c>
      <c r="V17" s="38">
        <v>11.497202520212134</v>
      </c>
      <c r="W17" s="38">
        <v>-6.4380059977687543</v>
      </c>
      <c r="X17" s="38">
        <v>0.21516002012716953</v>
      </c>
      <c r="Y17" s="38">
        <v>-2.8877750854714992</v>
      </c>
    </row>
    <row r="18" spans="2:25" s="1" customFormat="1" ht="16.5" thickTop="1" thickBot="1" x14ac:dyDescent="0.35">
      <c r="C18" s="31" t="s">
        <v>44</v>
      </c>
      <c r="D18" s="55">
        <v>610.71444609097853</v>
      </c>
      <c r="E18" s="56">
        <v>505.76668557383249</v>
      </c>
      <c r="F18" s="56">
        <v>410.47990675518167</v>
      </c>
      <c r="G18" s="56">
        <v>317.44352150679856</v>
      </c>
      <c r="H18" s="56">
        <v>404.50420903028316</v>
      </c>
      <c r="I18" s="56">
        <v>351.45641407955696</v>
      </c>
      <c r="J18" s="56">
        <v>519.50697769175918</v>
      </c>
      <c r="K18" s="56">
        <v>386.5107739878249</v>
      </c>
      <c r="L18" s="56">
        <v>368.90030352556619</v>
      </c>
      <c r="M18" s="71">
        <v>460.3463992707384</v>
      </c>
      <c r="N18" s="74">
        <v>504.29184549356222</v>
      </c>
      <c r="O18" s="56">
        <v>355.40591096146653</v>
      </c>
      <c r="P18" s="56">
        <v>527.27938484071774</v>
      </c>
      <c r="Q18" s="82">
        <v>314.72933277381452</v>
      </c>
      <c r="R18" s="81">
        <v>369.14242745325907</v>
      </c>
      <c r="S18" s="81">
        <v>309.45173225697948</v>
      </c>
      <c r="T18" s="38">
        <v>9.5461692091955896</v>
      </c>
      <c r="U18" s="38">
        <v>-29.523764039130466</v>
      </c>
      <c r="V18" s="38">
        <v>48.35976796623563</v>
      </c>
      <c r="W18" s="38">
        <v>-40.310707791299492</v>
      </c>
      <c r="X18" s="38">
        <v>17.288853949482185</v>
      </c>
      <c r="Y18" s="38">
        <v>-16.170098790347705</v>
      </c>
    </row>
    <row r="19" spans="2:25" s="1" customFormat="1" ht="16.5" thickTop="1" thickBot="1" x14ac:dyDescent="0.35">
      <c r="C19" s="31" t="s">
        <v>47</v>
      </c>
      <c r="D19" s="57">
        <v>8761.6994168667643</v>
      </c>
      <c r="E19" s="58">
        <v>7995.7510501665793</v>
      </c>
      <c r="F19" s="58">
        <v>7760.5626604498302</v>
      </c>
      <c r="G19" s="58">
        <v>6562.0364252857817</v>
      </c>
      <c r="H19" s="58">
        <v>6608.3609684015182</v>
      </c>
      <c r="I19" s="58">
        <v>6717.4654961471588</v>
      </c>
      <c r="J19" s="58">
        <v>7723.9247665395233</v>
      </c>
      <c r="K19" s="58">
        <v>7177.3550204938147</v>
      </c>
      <c r="L19" s="58">
        <v>8031.7583824679223</v>
      </c>
      <c r="M19" s="72">
        <v>8006.3381676533372</v>
      </c>
      <c r="N19" s="75">
        <v>6810.0822352809219</v>
      </c>
      <c r="O19" s="58">
        <v>5809.0042563395473</v>
      </c>
      <c r="P19" s="58">
        <v>6186.9252774159777</v>
      </c>
      <c r="Q19" s="83">
        <v>6238.0798517683997</v>
      </c>
      <c r="R19" s="83">
        <v>6476.1904761904761</v>
      </c>
      <c r="S19" s="83">
        <v>6535.2340290782431</v>
      </c>
      <c r="T19" s="38">
        <v>-14.941361547847769</v>
      </c>
      <c r="U19" s="38">
        <v>-14.6999396535199</v>
      </c>
      <c r="V19" s="38">
        <v>6.5057797240205746</v>
      </c>
      <c r="W19" s="38">
        <v>0.8268173940802338</v>
      </c>
      <c r="X19" s="38">
        <v>3.8170499589641467</v>
      </c>
      <c r="Y19" s="38">
        <v>0.91170191959051927</v>
      </c>
    </row>
    <row r="20" spans="2:25" s="1" customFormat="1" ht="16.5" thickTop="1" thickBot="1" x14ac:dyDescent="0.3">
      <c r="B20" s="100"/>
      <c r="C20" s="44" t="s">
        <v>163</v>
      </c>
      <c r="D20" s="36">
        <v>739.03596458590425</v>
      </c>
      <c r="E20" s="36">
        <v>679.64112242605597</v>
      </c>
      <c r="F20" s="36">
        <v>665.36188640135322</v>
      </c>
      <c r="G20" s="36">
        <v>545.39943985748425</v>
      </c>
      <c r="H20" s="36">
        <v>548.96146997070821</v>
      </c>
      <c r="I20" s="36">
        <v>557.57198658278173</v>
      </c>
      <c r="J20" s="36">
        <v>641.52533450146927</v>
      </c>
      <c r="K20" s="36">
        <v>596.29592025768841</v>
      </c>
      <c r="L20" s="36">
        <v>667.28295984440479</v>
      </c>
      <c r="M20" s="36">
        <v>665.77241916843388</v>
      </c>
      <c r="N20" s="36">
        <v>566.62633955595686</v>
      </c>
      <c r="O20" s="36">
        <v>483.09340742006901</v>
      </c>
      <c r="P20" s="36">
        <v>514.70952233764262</v>
      </c>
      <c r="Q20" s="36">
        <v>520.42791284601628</v>
      </c>
      <c r="R20" s="36">
        <v>540.87846077883239</v>
      </c>
      <c r="S20" s="36">
        <v>543.77908732234141</v>
      </c>
      <c r="T20" s="36">
        <v>-12.902005891361227</v>
      </c>
      <c r="U20" s="36">
        <v>-6.7728845294614244</v>
      </c>
      <c r="V20" s="36">
        <v>-11.116708204981231</v>
      </c>
      <c r="W20" s="36">
        <v>1.1109937275694057</v>
      </c>
      <c r="X20" s="36">
        <v>3.9295640045477338</v>
      </c>
      <c r="Y20" s="36">
        <v>0.53628065338972686</v>
      </c>
    </row>
    <row r="21" spans="2:25" s="1" customFormat="1" x14ac:dyDescent="0.25">
      <c r="B21" s="5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5" s="1" customFormat="1" x14ac:dyDescent="0.25">
      <c r="B22" s="5"/>
      <c r="C22" s="47" t="s">
        <v>81</v>
      </c>
      <c r="D22" s="15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5" s="1" customFormat="1" x14ac:dyDescent="0.25">
      <c r="C23" s="47" t="s">
        <v>173</v>
      </c>
      <c r="D23" s="15"/>
      <c r="E23" s="9"/>
      <c r="F23" s="9"/>
      <c r="G23" s="9"/>
      <c r="H23" s="9"/>
      <c r="I23" s="9"/>
    </row>
    <row r="24" spans="2:25" ht="15.75" x14ac:dyDescent="0.3">
      <c r="C24" s="47" t="s">
        <v>175</v>
      </c>
      <c r="D24" s="19"/>
    </row>
    <row r="25" spans="2:25" x14ac:dyDescent="0.25">
      <c r="C25" s="45" t="s">
        <v>91</v>
      </c>
      <c r="D25" s="47"/>
    </row>
    <row r="26" spans="2:25" x14ac:dyDescent="0.25">
      <c r="C26" s="47" t="s">
        <v>70</v>
      </c>
      <c r="D26" s="47"/>
    </row>
    <row r="27" spans="2:25" x14ac:dyDescent="0.25">
      <c r="C27" s="76" t="s">
        <v>174</v>
      </c>
      <c r="D27" s="47"/>
    </row>
    <row r="28" spans="2:25" x14ac:dyDescent="0.25">
      <c r="C28" s="76" t="s">
        <v>176</v>
      </c>
      <c r="D28" s="76"/>
    </row>
  </sheetData>
  <mergeCells count="2">
    <mergeCell ref="G3:O3"/>
    <mergeCell ref="G4:O4"/>
  </mergeCells>
  <pageMargins left="0" right="0" top="0" bottom="0.59055118110236227" header="0" footer="0"/>
  <pageSetup paperSize="9" scale="90" orientation="landscape" r:id="rId1"/>
  <rowBreaks count="1" manualBreakCount="1">
    <brk id="27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S24"/>
  <sheetViews>
    <sheetView showGridLines="0" showZeros="0" zoomScaleNormal="100" workbookViewId="0">
      <selection activeCell="V41" sqref="V41"/>
    </sheetView>
  </sheetViews>
  <sheetFormatPr baseColWidth="10" defaultColWidth="11" defaultRowHeight="15" x14ac:dyDescent="0.25"/>
  <cols>
    <col min="1" max="1" width="4.7109375" customWidth="1"/>
    <col min="2" max="2" width="3.28515625" customWidth="1"/>
    <col min="3" max="3" width="10.7109375" customWidth="1"/>
    <col min="4" max="6" width="10.7109375" hidden="1" customWidth="1"/>
    <col min="7" max="12" width="10.710937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157</v>
      </c>
      <c r="H3" s="103"/>
      <c r="I3" s="103"/>
      <c r="J3" s="103"/>
      <c r="K3" s="103"/>
      <c r="L3" s="103"/>
      <c r="M3" s="15"/>
      <c r="N3" s="15"/>
    </row>
    <row r="4" spans="3:19" s="1" customFormat="1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5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</row>
    <row r="7" spans="3:19" s="1" customFormat="1" ht="16.5" thickTop="1" thickBot="1" x14ac:dyDescent="0.3">
      <c r="C7" s="31" t="s">
        <v>33</v>
      </c>
      <c r="D7" s="39">
        <v>271</v>
      </c>
      <c r="E7" s="39">
        <v>215</v>
      </c>
      <c r="F7" s="39">
        <v>214</v>
      </c>
      <c r="G7" s="39">
        <v>151</v>
      </c>
      <c r="H7" s="39">
        <v>153</v>
      </c>
      <c r="I7" s="39">
        <v>150</v>
      </c>
      <c r="J7" s="39">
        <v>183</v>
      </c>
      <c r="K7" s="39">
        <v>201</v>
      </c>
      <c r="L7" s="39">
        <v>291</v>
      </c>
      <c r="M7" s="39">
        <v>333</v>
      </c>
      <c r="N7" s="66">
        <v>404</v>
      </c>
      <c r="O7" s="39">
        <v>303</v>
      </c>
      <c r="P7" s="39">
        <v>239</v>
      </c>
      <c r="Q7" s="90">
        <v>304</v>
      </c>
      <c r="R7" s="39">
        <v>359</v>
      </c>
      <c r="S7" s="39">
        <v>382</v>
      </c>
    </row>
    <row r="8" spans="3:19" s="1" customFormat="1" ht="16.5" thickTop="1" thickBot="1" x14ac:dyDescent="0.3">
      <c r="C8" s="31" t="s">
        <v>34</v>
      </c>
      <c r="D8" s="40">
        <v>331</v>
      </c>
      <c r="E8" s="40">
        <v>304</v>
      </c>
      <c r="F8" s="40">
        <v>277</v>
      </c>
      <c r="G8" s="40">
        <v>196</v>
      </c>
      <c r="H8" s="40">
        <v>154</v>
      </c>
      <c r="I8" s="40">
        <v>170</v>
      </c>
      <c r="J8" s="40">
        <v>249</v>
      </c>
      <c r="K8" s="40">
        <v>279</v>
      </c>
      <c r="L8" s="40">
        <v>324</v>
      </c>
      <c r="M8" s="40">
        <v>350</v>
      </c>
      <c r="N8" s="67">
        <v>406</v>
      </c>
      <c r="O8" s="40">
        <v>426</v>
      </c>
      <c r="P8" s="39">
        <v>351</v>
      </c>
      <c r="Q8" s="91">
        <v>386</v>
      </c>
      <c r="R8" s="39">
        <v>396</v>
      </c>
      <c r="S8" s="39">
        <v>380</v>
      </c>
    </row>
    <row r="9" spans="3:19" s="1" customFormat="1" ht="16.5" thickTop="1" thickBot="1" x14ac:dyDescent="0.3">
      <c r="C9" s="31" t="s">
        <v>35</v>
      </c>
      <c r="D9" s="40">
        <v>420</v>
      </c>
      <c r="E9" s="40">
        <v>299</v>
      </c>
      <c r="F9" s="40">
        <v>284</v>
      </c>
      <c r="G9" s="40">
        <v>193</v>
      </c>
      <c r="H9" s="40">
        <v>152</v>
      </c>
      <c r="I9" s="40">
        <v>226</v>
      </c>
      <c r="J9" s="40">
        <v>297</v>
      </c>
      <c r="K9" s="40">
        <v>275</v>
      </c>
      <c r="L9" s="40">
        <v>442</v>
      </c>
      <c r="M9" s="40">
        <v>341</v>
      </c>
      <c r="N9" s="67">
        <v>402</v>
      </c>
      <c r="O9" s="40">
        <v>326</v>
      </c>
      <c r="P9" s="39">
        <v>403</v>
      </c>
      <c r="Q9" s="91">
        <v>453</v>
      </c>
      <c r="R9" s="39">
        <v>500</v>
      </c>
      <c r="S9" s="39">
        <v>309</v>
      </c>
    </row>
    <row r="10" spans="3:19" s="1" customFormat="1" ht="16.5" thickTop="1" thickBot="1" x14ac:dyDescent="0.3">
      <c r="C10" s="31" t="s">
        <v>36</v>
      </c>
      <c r="D10" s="40">
        <v>320</v>
      </c>
      <c r="E10" s="40">
        <v>257</v>
      </c>
      <c r="F10" s="40">
        <v>200</v>
      </c>
      <c r="G10" s="40">
        <v>147</v>
      </c>
      <c r="H10" s="40">
        <v>178</v>
      </c>
      <c r="I10" s="40">
        <v>191</v>
      </c>
      <c r="J10" s="40">
        <v>254</v>
      </c>
      <c r="K10" s="40">
        <v>335</v>
      </c>
      <c r="L10" s="40">
        <v>330</v>
      </c>
      <c r="M10" s="40">
        <v>346</v>
      </c>
      <c r="N10" s="67">
        <v>383</v>
      </c>
      <c r="O10" s="40">
        <v>146</v>
      </c>
      <c r="P10" s="39">
        <v>371</v>
      </c>
      <c r="Q10" s="91">
        <v>321</v>
      </c>
      <c r="R10" s="39">
        <v>316</v>
      </c>
      <c r="S10" s="39">
        <v>341</v>
      </c>
    </row>
    <row r="11" spans="3:19" s="1" customFormat="1" ht="16.5" thickTop="1" thickBot="1" x14ac:dyDescent="0.3">
      <c r="C11" s="31" t="s">
        <v>37</v>
      </c>
      <c r="D11" s="40">
        <v>388</v>
      </c>
      <c r="E11" s="40">
        <v>292</v>
      </c>
      <c r="F11" s="40">
        <v>287</v>
      </c>
      <c r="G11" s="40">
        <v>184</v>
      </c>
      <c r="H11" s="40">
        <v>182</v>
      </c>
      <c r="I11" s="40">
        <v>179</v>
      </c>
      <c r="J11" s="40">
        <v>248</v>
      </c>
      <c r="K11" s="40">
        <v>318</v>
      </c>
      <c r="L11" s="40">
        <v>396</v>
      </c>
      <c r="M11" s="40">
        <v>378</v>
      </c>
      <c r="N11" s="67">
        <v>451</v>
      </c>
      <c r="O11" s="40">
        <v>279</v>
      </c>
      <c r="P11" s="39">
        <v>369</v>
      </c>
      <c r="Q11" s="91">
        <v>421</v>
      </c>
      <c r="R11" s="39">
        <v>435</v>
      </c>
      <c r="S11" s="39">
        <v>406</v>
      </c>
    </row>
    <row r="12" spans="3:19" s="1" customFormat="1" ht="16.5" thickTop="1" thickBot="1" x14ac:dyDescent="0.3">
      <c r="C12" s="31" t="s">
        <v>38</v>
      </c>
      <c r="D12" s="40">
        <v>385</v>
      </c>
      <c r="E12" s="40">
        <v>267</v>
      </c>
      <c r="F12" s="40">
        <v>231</v>
      </c>
      <c r="G12" s="40">
        <v>154</v>
      </c>
      <c r="H12" s="40">
        <v>166</v>
      </c>
      <c r="I12" s="40">
        <v>205</v>
      </c>
      <c r="J12" s="40">
        <v>272</v>
      </c>
      <c r="K12" s="40">
        <v>266</v>
      </c>
      <c r="L12" s="40">
        <v>318</v>
      </c>
      <c r="M12" s="40">
        <v>348</v>
      </c>
      <c r="N12" s="67">
        <v>393</v>
      </c>
      <c r="O12" s="40">
        <v>379</v>
      </c>
      <c r="P12" s="39">
        <v>373</v>
      </c>
      <c r="Q12" s="91">
        <v>437</v>
      </c>
      <c r="R12" s="39">
        <v>439</v>
      </c>
      <c r="S12" s="39">
        <v>352</v>
      </c>
    </row>
    <row r="13" spans="3:19" s="1" customFormat="1" ht="16.5" thickTop="1" thickBot="1" x14ac:dyDescent="0.3">
      <c r="C13" s="31" t="s">
        <v>39</v>
      </c>
      <c r="D13" s="40">
        <v>396</v>
      </c>
      <c r="E13" s="40">
        <v>296</v>
      </c>
      <c r="F13" s="40">
        <v>194</v>
      </c>
      <c r="G13" s="40">
        <v>142</v>
      </c>
      <c r="H13" s="40">
        <v>164</v>
      </c>
      <c r="I13" s="40">
        <v>190</v>
      </c>
      <c r="J13" s="40">
        <v>252</v>
      </c>
      <c r="K13" s="40">
        <v>260</v>
      </c>
      <c r="L13" s="40">
        <v>302</v>
      </c>
      <c r="M13" s="40">
        <v>388</v>
      </c>
      <c r="N13" s="67">
        <v>411</v>
      </c>
      <c r="O13" s="40">
        <v>394</v>
      </c>
      <c r="P13" s="39">
        <v>365</v>
      </c>
      <c r="Q13" s="91">
        <v>397</v>
      </c>
      <c r="R13" s="39">
        <v>409</v>
      </c>
      <c r="S13" s="39">
        <v>422</v>
      </c>
    </row>
    <row r="14" spans="3:19" s="1" customFormat="1" ht="16.5" thickTop="1" thickBot="1" x14ac:dyDescent="0.3">
      <c r="C14" s="31" t="s">
        <v>40</v>
      </c>
      <c r="D14" s="40">
        <v>260</v>
      </c>
      <c r="E14" s="40">
        <v>192</v>
      </c>
      <c r="F14" s="40">
        <v>149</v>
      </c>
      <c r="G14" s="40">
        <v>110</v>
      </c>
      <c r="H14" s="40">
        <v>94</v>
      </c>
      <c r="I14" s="40">
        <v>114</v>
      </c>
      <c r="J14" s="40">
        <v>165</v>
      </c>
      <c r="K14" s="40">
        <v>200</v>
      </c>
      <c r="L14" s="40">
        <v>242</v>
      </c>
      <c r="M14" s="40">
        <v>246</v>
      </c>
      <c r="N14" s="67">
        <v>285</v>
      </c>
      <c r="O14" s="40">
        <v>305</v>
      </c>
      <c r="P14" s="39">
        <v>304</v>
      </c>
      <c r="Q14" s="91">
        <v>303</v>
      </c>
      <c r="R14" s="39">
        <v>321</v>
      </c>
      <c r="S14" s="39">
        <v>262</v>
      </c>
    </row>
    <row r="15" spans="3:19" s="1" customFormat="1" ht="16.5" thickTop="1" thickBot="1" x14ac:dyDescent="0.3">
      <c r="C15" s="31" t="s">
        <v>41</v>
      </c>
      <c r="D15" s="40">
        <v>290</v>
      </c>
      <c r="E15" s="40">
        <v>228</v>
      </c>
      <c r="F15" s="40">
        <v>170</v>
      </c>
      <c r="G15" s="40">
        <v>115</v>
      </c>
      <c r="H15" s="40">
        <v>125</v>
      </c>
      <c r="I15" s="40">
        <v>139</v>
      </c>
      <c r="J15" s="40">
        <v>202</v>
      </c>
      <c r="K15" s="40">
        <v>255</v>
      </c>
      <c r="L15" s="40">
        <v>269</v>
      </c>
      <c r="M15" s="40">
        <v>303</v>
      </c>
      <c r="N15" s="67">
        <v>367</v>
      </c>
      <c r="O15" s="40">
        <v>332</v>
      </c>
      <c r="P15" s="39">
        <v>383</v>
      </c>
      <c r="Q15" s="91">
        <v>379</v>
      </c>
      <c r="R15" s="39">
        <v>361</v>
      </c>
      <c r="S15" s="39">
        <v>319</v>
      </c>
    </row>
    <row r="16" spans="3:19" s="1" customFormat="1" ht="16.5" thickTop="1" thickBot="1" x14ac:dyDescent="0.3">
      <c r="C16" s="31" t="s">
        <v>42</v>
      </c>
      <c r="D16" s="40">
        <v>326</v>
      </c>
      <c r="E16" s="40">
        <v>217</v>
      </c>
      <c r="F16" s="40">
        <v>158</v>
      </c>
      <c r="G16" s="40">
        <v>132</v>
      </c>
      <c r="H16" s="40">
        <v>167</v>
      </c>
      <c r="I16" s="40">
        <v>166</v>
      </c>
      <c r="J16" s="40">
        <v>184</v>
      </c>
      <c r="K16" s="40">
        <v>235</v>
      </c>
      <c r="L16" s="40">
        <v>276</v>
      </c>
      <c r="M16" s="40">
        <v>312</v>
      </c>
      <c r="N16" s="67">
        <v>399</v>
      </c>
      <c r="O16" s="40">
        <v>305</v>
      </c>
      <c r="P16" s="39">
        <v>306</v>
      </c>
      <c r="Q16" s="91">
        <v>399</v>
      </c>
      <c r="R16" s="39">
        <v>368</v>
      </c>
      <c r="S16" s="39">
        <v>373</v>
      </c>
    </row>
    <row r="17" spans="2:19" s="1" customFormat="1" ht="16.5" thickTop="1" thickBot="1" x14ac:dyDescent="0.3">
      <c r="C17" s="31" t="s">
        <v>43</v>
      </c>
      <c r="D17" s="40">
        <v>291</v>
      </c>
      <c r="E17" s="40">
        <v>262</v>
      </c>
      <c r="F17" s="40">
        <v>139</v>
      </c>
      <c r="G17" s="40">
        <v>124</v>
      </c>
      <c r="H17" s="40">
        <v>129</v>
      </c>
      <c r="I17" s="40">
        <v>169</v>
      </c>
      <c r="J17" s="40">
        <v>210</v>
      </c>
      <c r="K17" s="40">
        <v>264</v>
      </c>
      <c r="L17" s="40">
        <v>320</v>
      </c>
      <c r="M17" s="40">
        <v>329</v>
      </c>
      <c r="N17" s="67">
        <v>334</v>
      </c>
      <c r="O17" s="40">
        <v>313</v>
      </c>
      <c r="P17" s="39">
        <v>363</v>
      </c>
      <c r="Q17" s="91">
        <v>394</v>
      </c>
      <c r="R17" s="39">
        <v>369</v>
      </c>
      <c r="S17" s="39">
        <v>366</v>
      </c>
    </row>
    <row r="18" spans="2:19" s="1" customFormat="1" ht="16.5" thickTop="1" thickBot="1" x14ac:dyDescent="0.3">
      <c r="C18" s="31" t="s">
        <v>44</v>
      </c>
      <c r="D18" s="40">
        <v>188</v>
      </c>
      <c r="E18" s="40">
        <v>150</v>
      </c>
      <c r="F18" s="40">
        <v>114</v>
      </c>
      <c r="G18" s="40">
        <v>97</v>
      </c>
      <c r="H18" s="40">
        <v>96</v>
      </c>
      <c r="I18" s="40">
        <v>151</v>
      </c>
      <c r="J18" s="40">
        <v>157</v>
      </c>
      <c r="K18" s="40">
        <v>190</v>
      </c>
      <c r="L18" s="40">
        <v>233</v>
      </c>
      <c r="M18" s="40">
        <v>236</v>
      </c>
      <c r="N18" s="67">
        <v>253</v>
      </c>
      <c r="O18" s="40">
        <v>240</v>
      </c>
      <c r="P18" s="39">
        <v>341</v>
      </c>
      <c r="Q18" s="91">
        <v>261</v>
      </c>
      <c r="R18" s="39">
        <v>218</v>
      </c>
      <c r="S18" s="39">
        <v>230</v>
      </c>
    </row>
    <row r="19" spans="2:19" s="1" customFormat="1" ht="16.5" thickTop="1" thickBot="1" x14ac:dyDescent="0.3">
      <c r="C19" s="31" t="s">
        <v>45</v>
      </c>
      <c r="D19" s="41">
        <v>3866</v>
      </c>
      <c r="E19" s="41">
        <v>2979</v>
      </c>
      <c r="F19" s="41">
        <v>2417</v>
      </c>
      <c r="G19" s="41">
        <v>1745</v>
      </c>
      <c r="H19" s="41">
        <v>1760</v>
      </c>
      <c r="I19" s="41">
        <v>2050</v>
      </c>
      <c r="J19" s="41">
        <v>2673</v>
      </c>
      <c r="K19" s="41">
        <v>3078</v>
      </c>
      <c r="L19" s="41">
        <v>3743</v>
      </c>
      <c r="M19" s="41">
        <v>3910</v>
      </c>
      <c r="N19" s="68">
        <v>4488</v>
      </c>
      <c r="O19" s="41">
        <v>3748</v>
      </c>
      <c r="P19" s="41">
        <v>4168</v>
      </c>
      <c r="Q19" s="92">
        <v>4455</v>
      </c>
      <c r="R19" s="41">
        <v>4491</v>
      </c>
      <c r="S19" s="41">
        <v>4142</v>
      </c>
    </row>
    <row r="20" spans="2:19" s="15" customFormat="1" ht="16.5" thickTop="1" thickBot="1" x14ac:dyDescent="0.3">
      <c r="C20" s="44" t="s">
        <v>46</v>
      </c>
      <c r="D20" s="42"/>
      <c r="E20" s="42"/>
      <c r="F20" s="42"/>
      <c r="G20" s="42">
        <v>1745</v>
      </c>
      <c r="H20" s="42">
        <v>1760</v>
      </c>
      <c r="I20" s="42">
        <v>2050</v>
      </c>
      <c r="J20" s="42">
        <v>2673</v>
      </c>
      <c r="K20" s="42">
        <v>3078</v>
      </c>
      <c r="L20" s="42">
        <v>3743</v>
      </c>
      <c r="M20" s="42">
        <v>3910</v>
      </c>
      <c r="N20" s="42">
        <v>4488</v>
      </c>
      <c r="O20" s="42">
        <v>3748</v>
      </c>
      <c r="P20" s="42">
        <v>4168</v>
      </c>
      <c r="Q20" s="42">
        <v>4455</v>
      </c>
      <c r="R20" s="42">
        <v>4491</v>
      </c>
      <c r="S20" s="42">
        <v>4142</v>
      </c>
    </row>
    <row r="21" spans="2:19" s="1" customFormat="1" x14ac:dyDescent="0.25">
      <c r="C21" s="69" t="s">
        <v>173</v>
      </c>
    </row>
    <row r="22" spans="2:19" s="1" customFormat="1" x14ac:dyDescent="0.25">
      <c r="C22" s="45" t="s">
        <v>91</v>
      </c>
    </row>
    <row r="23" spans="2:19" s="1" customFormat="1" x14ac:dyDescent="0.25">
      <c r="C23" s="47" t="s">
        <v>68</v>
      </c>
    </row>
    <row r="24" spans="2:19" s="1" customFormat="1" x14ac:dyDescent="0.25">
      <c r="B24" s="3"/>
      <c r="C24" s="76" t="s">
        <v>174</v>
      </c>
    </row>
  </sheetData>
  <mergeCells count="2">
    <mergeCell ref="G3:L3"/>
    <mergeCell ref="G4:L4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Y28"/>
  <sheetViews>
    <sheetView showGridLines="0" showZeros="0" topLeftCell="B1" zoomScaleNormal="100" workbookViewId="0">
      <selection activeCell="X6" sqref="X6:Y20"/>
    </sheetView>
  </sheetViews>
  <sheetFormatPr baseColWidth="10" defaultColWidth="11" defaultRowHeight="15" x14ac:dyDescent="0.25"/>
  <cols>
    <col min="1" max="1" width="2" customWidth="1"/>
    <col min="2" max="2" width="1.5703125" customWidth="1"/>
    <col min="3" max="3" width="12.140625" customWidth="1"/>
    <col min="4" max="6" width="9.7109375" hidden="1" customWidth="1"/>
    <col min="7" max="13" width="9.7109375" customWidth="1"/>
    <col min="14" max="15" width="9.140625" customWidth="1"/>
    <col min="16" max="16" width="10.28515625" customWidth="1"/>
    <col min="20" max="22" width="0" hidden="1" customWidth="1"/>
  </cols>
  <sheetData>
    <row r="2" spans="1:25" s="1" customFormat="1" x14ac:dyDescent="0.25"/>
    <row r="3" spans="1:25" s="1" customFormat="1" ht="15.75" x14ac:dyDescent="0.25">
      <c r="A3" s="12"/>
      <c r="C3" s="15"/>
      <c r="E3" s="84"/>
      <c r="F3" s="84"/>
      <c r="G3" s="103" t="s">
        <v>166</v>
      </c>
      <c r="H3" s="103"/>
      <c r="I3" s="103"/>
      <c r="J3" s="103"/>
      <c r="K3" s="103"/>
      <c r="L3" s="103"/>
      <c r="M3" s="103"/>
      <c r="N3" s="15"/>
      <c r="O3" s="15"/>
      <c r="P3" s="33"/>
    </row>
    <row r="4" spans="1:25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5"/>
      <c r="O4" s="15"/>
      <c r="P4" s="34"/>
    </row>
    <row r="5" spans="1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1:25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  <c r="T6" s="35" t="s">
        <v>69</v>
      </c>
      <c r="U6" s="35" t="s">
        <v>76</v>
      </c>
      <c r="V6" s="35" t="s">
        <v>92</v>
      </c>
      <c r="W6" s="35" t="s">
        <v>99</v>
      </c>
      <c r="X6" s="35" t="s">
        <v>104</v>
      </c>
      <c r="Y6" s="35" t="s">
        <v>145</v>
      </c>
    </row>
    <row r="7" spans="1:25" s="1" customFormat="1" ht="16.5" thickTop="1" thickBot="1" x14ac:dyDescent="0.35">
      <c r="C7" s="31" t="s">
        <v>33</v>
      </c>
      <c r="D7" s="53">
        <v>682.92928783831462</v>
      </c>
      <c r="E7" s="54">
        <v>648.07837226827428</v>
      </c>
      <c r="F7" s="54">
        <v>698.68425348525909</v>
      </c>
      <c r="G7" s="54">
        <v>599.84904461128986</v>
      </c>
      <c r="H7" s="54">
        <v>657.07537041013529</v>
      </c>
      <c r="I7" s="54">
        <v>656.02449158101899</v>
      </c>
      <c r="J7" s="54">
        <v>656.31388301115373</v>
      </c>
      <c r="K7" s="54">
        <v>645.07846850027283</v>
      </c>
      <c r="L7" s="54">
        <v>843.33159450530343</v>
      </c>
      <c r="M7" s="70">
        <v>870.38343919077863</v>
      </c>
      <c r="N7" s="73">
        <v>721.58319639922843</v>
      </c>
      <c r="O7" s="54">
        <v>540.64663478695309</v>
      </c>
      <c r="P7" s="54">
        <v>422.57505569503871</v>
      </c>
      <c r="Q7" s="81">
        <v>518.73592246263058</v>
      </c>
      <c r="R7" s="81">
        <v>591.50149111100131</v>
      </c>
      <c r="S7" s="81">
        <v>612.47394580727916</v>
      </c>
      <c r="T7" s="37">
        <v>-17.095941408294053</v>
      </c>
      <c r="U7" s="37">
        <v>-25.074941117693243</v>
      </c>
      <c r="V7" s="37">
        <v>-21.838955705040426</v>
      </c>
      <c r="W7" s="37">
        <v>22.755925952474733</v>
      </c>
      <c r="X7" s="37">
        <v>14.027478240358942</v>
      </c>
      <c r="Y7" s="37">
        <v>3.5456300637359095</v>
      </c>
    </row>
    <row r="8" spans="1:25" s="1" customFormat="1" ht="16.5" thickTop="1" thickBot="1" x14ac:dyDescent="0.35">
      <c r="C8" s="31" t="s">
        <v>34</v>
      </c>
      <c r="D8" s="55">
        <v>825.97195188900537</v>
      </c>
      <c r="E8" s="56">
        <v>888.88888888888891</v>
      </c>
      <c r="F8" s="56">
        <v>893.11623408028379</v>
      </c>
      <c r="G8" s="56">
        <v>768.53703485864412</v>
      </c>
      <c r="H8" s="56">
        <v>640.38589487691286</v>
      </c>
      <c r="I8" s="56">
        <v>691.92885343318812</v>
      </c>
      <c r="J8" s="56">
        <v>835.37424095011238</v>
      </c>
      <c r="K8" s="56">
        <v>847.71511910549339</v>
      </c>
      <c r="L8" s="56">
        <v>872.32782294976039</v>
      </c>
      <c r="M8" s="71">
        <v>888.0093367838839</v>
      </c>
      <c r="N8" s="74">
        <v>703.99334154080907</v>
      </c>
      <c r="O8" s="56">
        <v>736.15815303794841</v>
      </c>
      <c r="P8" s="56">
        <v>637.70643701967629</v>
      </c>
      <c r="Q8" s="82">
        <v>658.65811207426111</v>
      </c>
      <c r="R8" s="81">
        <v>638.56548521301636</v>
      </c>
      <c r="S8" s="81">
        <v>603.44279997459194</v>
      </c>
      <c r="T8" s="38">
        <v>-20.72230410431586</v>
      </c>
      <c r="U8" s="38">
        <v>4.5689084823929136</v>
      </c>
      <c r="V8" s="38">
        <v>-13.373718081092422</v>
      </c>
      <c r="W8" s="37">
        <v>3.2854733523629722</v>
      </c>
      <c r="X8" s="38">
        <v>-3.0505396491616259</v>
      </c>
      <c r="Y8" s="38">
        <v>-5.5002479857971025</v>
      </c>
    </row>
    <row r="9" spans="1:25" s="1" customFormat="1" ht="16.5" thickTop="1" thickBot="1" x14ac:dyDescent="0.35">
      <c r="C9" s="31" t="s">
        <v>35</v>
      </c>
      <c r="D9" s="55">
        <v>1060.1509453012595</v>
      </c>
      <c r="E9" s="56">
        <v>875.70290534208061</v>
      </c>
      <c r="F9" s="56">
        <v>908.88725317630497</v>
      </c>
      <c r="G9" s="56">
        <v>744.62749334465059</v>
      </c>
      <c r="H9" s="56">
        <v>626.67491238919808</v>
      </c>
      <c r="I9" s="56">
        <v>880.23369036027259</v>
      </c>
      <c r="J9" s="56">
        <v>957.72467833994392</v>
      </c>
      <c r="K9" s="56">
        <v>837.46992721624997</v>
      </c>
      <c r="L9" s="56">
        <v>1159.5267451926861</v>
      </c>
      <c r="M9" s="71">
        <v>863.55348460291737</v>
      </c>
      <c r="N9" s="74">
        <v>688.45047266748873</v>
      </c>
      <c r="O9" s="56">
        <v>618.76020195118247</v>
      </c>
      <c r="P9" s="56">
        <v>725.5378521919165</v>
      </c>
      <c r="Q9" s="82">
        <v>772.98477919595928</v>
      </c>
      <c r="R9" s="81">
        <v>802.22054647263622</v>
      </c>
      <c r="S9" s="81">
        <v>489.16398866532637</v>
      </c>
      <c r="T9" s="38">
        <v>-20.277031481836381</v>
      </c>
      <c r="U9" s="38">
        <v>-10.122771859867052</v>
      </c>
      <c r="V9" s="38">
        <v>17.256709449642067</v>
      </c>
      <c r="W9" s="37">
        <v>6.5395522591552249</v>
      </c>
      <c r="X9" s="38">
        <v>3.7821918443319547</v>
      </c>
      <c r="Y9" s="38">
        <v>-39.023752156912401</v>
      </c>
    </row>
    <row r="10" spans="1:25" s="1" customFormat="1" ht="16.5" thickTop="1" thickBot="1" x14ac:dyDescent="0.35">
      <c r="C10" s="31" t="s">
        <v>36</v>
      </c>
      <c r="D10" s="55">
        <v>825.69990968907234</v>
      </c>
      <c r="E10" s="56">
        <v>752.98116082154058</v>
      </c>
      <c r="F10" s="56">
        <v>658.17619376707148</v>
      </c>
      <c r="G10" s="56">
        <v>577.80747612122161</v>
      </c>
      <c r="H10" s="56">
        <v>742.2542846420082</v>
      </c>
      <c r="I10" s="56">
        <v>768.11710769725732</v>
      </c>
      <c r="J10" s="56">
        <v>847.93857452845941</v>
      </c>
      <c r="K10" s="56">
        <v>1030.4838660063367</v>
      </c>
      <c r="L10" s="56">
        <v>891.26559714795007</v>
      </c>
      <c r="M10" s="71">
        <v>894.81987224248064</v>
      </c>
      <c r="N10" s="74">
        <v>675.03260601360637</v>
      </c>
      <c r="O10" s="56">
        <v>278.06875535663272</v>
      </c>
      <c r="P10" s="56">
        <v>662.74853069901212</v>
      </c>
      <c r="Q10" s="82">
        <v>547.74418128455397</v>
      </c>
      <c r="R10" s="81">
        <v>510.78136617851487</v>
      </c>
      <c r="S10" s="81">
        <v>544.98090169567377</v>
      </c>
      <c r="T10" s="38">
        <v>-24.562179836045903</v>
      </c>
      <c r="U10" s="38">
        <v>-58.806618690797315</v>
      </c>
      <c r="V10" s="38">
        <v>138.33980550925776</v>
      </c>
      <c r="W10" s="37">
        <v>-17.352637401272112</v>
      </c>
      <c r="X10" s="38">
        <v>-6.7481894594215435</v>
      </c>
      <c r="Y10" s="38">
        <v>6.695533114887823</v>
      </c>
    </row>
    <row r="11" spans="1:25" s="1" customFormat="1" ht="16.5" thickTop="1" thickBot="1" x14ac:dyDescent="0.35">
      <c r="C11" s="31" t="s">
        <v>37</v>
      </c>
      <c r="D11" s="55">
        <v>1005.0511591762724</v>
      </c>
      <c r="E11" s="56">
        <v>871.64179104477614</v>
      </c>
      <c r="F11" s="56">
        <v>977.52043596730243</v>
      </c>
      <c r="G11" s="56">
        <v>747.32951545428693</v>
      </c>
      <c r="H11" s="56">
        <v>794.17026661430384</v>
      </c>
      <c r="I11" s="56">
        <v>759.85906524599909</v>
      </c>
      <c r="J11" s="56">
        <v>885.74591949712487</v>
      </c>
      <c r="K11" s="56">
        <v>1044.9526813880127</v>
      </c>
      <c r="L11" s="56">
        <v>1141.3419414341711</v>
      </c>
      <c r="M11" s="71">
        <v>1012.7531882970743</v>
      </c>
      <c r="N11" s="74">
        <v>810.46597300842814</v>
      </c>
      <c r="O11" s="56">
        <v>518.47171634579649</v>
      </c>
      <c r="P11" s="56">
        <v>663.53778928629231</v>
      </c>
      <c r="Q11" s="82">
        <v>718.38099788410352</v>
      </c>
      <c r="R11" s="81">
        <v>724.45665750686987</v>
      </c>
      <c r="S11" s="81">
        <v>657.29827742520399</v>
      </c>
      <c r="T11" s="38">
        <v>-19.97398947998262</v>
      </c>
      <c r="U11" s="38">
        <v>-36.027947672961112</v>
      </c>
      <c r="V11" s="38">
        <v>27.979553824637851</v>
      </c>
      <c r="W11" s="37">
        <v>8.2652728274603771</v>
      </c>
      <c r="X11" s="38">
        <v>0.84574336468550892</v>
      </c>
      <c r="Y11" s="38">
        <v>-9.2701722574796044</v>
      </c>
    </row>
    <row r="12" spans="1:25" s="1" customFormat="1" ht="16.5" thickTop="1" thickBot="1" x14ac:dyDescent="0.35">
      <c r="C12" s="31" t="s">
        <v>38</v>
      </c>
      <c r="D12" s="55">
        <v>1030.2932990794263</v>
      </c>
      <c r="E12" s="56">
        <v>820.8312838170192</v>
      </c>
      <c r="F12" s="56">
        <v>830.09918068132811</v>
      </c>
      <c r="G12" s="56">
        <v>660.88747746974514</v>
      </c>
      <c r="H12" s="56">
        <v>758.51039524788666</v>
      </c>
      <c r="I12" s="56">
        <v>926.7212151349396</v>
      </c>
      <c r="J12" s="56">
        <v>1039.2389103274368</v>
      </c>
      <c r="K12" s="56">
        <v>923.45078979343862</v>
      </c>
      <c r="L12" s="56">
        <v>967.91867048152437</v>
      </c>
      <c r="M12" s="71">
        <v>956.17529880478082</v>
      </c>
      <c r="N12" s="74">
        <v>716.10787172011658</v>
      </c>
      <c r="O12" s="56">
        <v>700.56747814192499</v>
      </c>
      <c r="P12" s="56">
        <v>670.73061085037136</v>
      </c>
      <c r="Q12" s="82">
        <v>745.6828885400314</v>
      </c>
      <c r="R12" s="81">
        <v>748.52086139576124</v>
      </c>
      <c r="S12" s="81">
        <v>575.85969963681578</v>
      </c>
      <c r="T12" s="38">
        <v>-25.107051749271136</v>
      </c>
      <c r="U12" s="38">
        <v>-2.1701190828782546</v>
      </c>
      <c r="V12" s="38">
        <v>-4.258956948827862</v>
      </c>
      <c r="W12" s="37">
        <v>11.174721486862424</v>
      </c>
      <c r="X12" s="38">
        <v>0.38058709665261287</v>
      </c>
      <c r="Y12" s="38">
        <v>-23.066980583144399</v>
      </c>
    </row>
    <row r="13" spans="1:25" s="1" customFormat="1" ht="16.5" thickTop="1" thickBot="1" x14ac:dyDescent="0.35">
      <c r="C13" s="31" t="s">
        <v>39</v>
      </c>
      <c r="D13" s="55">
        <v>1143.1210669129957</v>
      </c>
      <c r="E13" s="56">
        <v>963.16543017050628</v>
      </c>
      <c r="F13" s="56">
        <v>760.33705663335297</v>
      </c>
      <c r="G13" s="56">
        <v>677.90137012460013</v>
      </c>
      <c r="H13" s="56">
        <v>824.24486103432673</v>
      </c>
      <c r="I13" s="56">
        <v>916.59028414298814</v>
      </c>
      <c r="J13" s="56">
        <v>1041.5375077495351</v>
      </c>
      <c r="K13" s="56">
        <v>963.17700229680668</v>
      </c>
      <c r="L13" s="56">
        <v>974.79100093605757</v>
      </c>
      <c r="M13" s="71">
        <v>1137.2962832688474</v>
      </c>
      <c r="N13" s="74">
        <v>793.71210072998338</v>
      </c>
      <c r="O13" s="56">
        <v>750.77650107662112</v>
      </c>
      <c r="P13" s="56">
        <v>676.41444747132186</v>
      </c>
      <c r="Q13" s="82">
        <v>677.42816190021153</v>
      </c>
      <c r="R13" s="81">
        <v>710.4764882658468</v>
      </c>
      <c r="S13" s="81">
        <v>705.73282493812292</v>
      </c>
      <c r="T13" s="38">
        <v>-30.210613328597645</v>
      </c>
      <c r="U13" s="38">
        <v>-5.4094676916068236</v>
      </c>
      <c r="V13" s="38">
        <v>-9.9046858151078663</v>
      </c>
      <c r="W13" s="37">
        <v>0.14986587478716581</v>
      </c>
      <c r="X13" s="38">
        <v>4.8784990386188642</v>
      </c>
      <c r="Y13" s="38">
        <v>-0.6676735129268474</v>
      </c>
    </row>
    <row r="14" spans="1:25" s="1" customFormat="1" ht="16.5" thickTop="1" thickBot="1" x14ac:dyDescent="0.35">
      <c r="C14" s="31" t="s">
        <v>40</v>
      </c>
      <c r="D14" s="55">
        <v>796.83716938919372</v>
      </c>
      <c r="E14" s="56">
        <v>665.64970184440438</v>
      </c>
      <c r="F14" s="56">
        <v>635.66552901023886</v>
      </c>
      <c r="G14" s="56">
        <v>565.63994446444178</v>
      </c>
      <c r="H14" s="56">
        <v>508.90585241730281</v>
      </c>
      <c r="I14" s="56">
        <v>584.46552166111258</v>
      </c>
      <c r="J14" s="56">
        <v>716.76802780191133</v>
      </c>
      <c r="K14" s="56">
        <v>789.42174856917313</v>
      </c>
      <c r="L14" s="56">
        <v>829.98936790479127</v>
      </c>
      <c r="M14" s="71">
        <v>766.33126693872464</v>
      </c>
      <c r="N14" s="74">
        <v>571.9560898272091</v>
      </c>
      <c r="O14" s="56">
        <v>595.55191064768712</v>
      </c>
      <c r="P14" s="56">
        <v>582.36432252255702</v>
      </c>
      <c r="Q14" s="82">
        <v>517.02955429663507</v>
      </c>
      <c r="R14" s="81">
        <v>547.44525547445255</v>
      </c>
      <c r="S14" s="81">
        <v>446.61882276733206</v>
      </c>
      <c r="T14" s="38">
        <v>-25.364380327060005</v>
      </c>
      <c r="U14" s="38">
        <v>4.1254601953108754</v>
      </c>
      <c r="V14" s="38">
        <v>-2.2143473791878296</v>
      </c>
      <c r="W14" s="37">
        <v>-11.218882355793919</v>
      </c>
      <c r="X14" s="38">
        <v>5.8827780588277747</v>
      </c>
      <c r="Y14" s="38">
        <v>-18.417628374500676</v>
      </c>
    </row>
    <row r="15" spans="1:25" s="1" customFormat="1" ht="16.5" thickTop="1" thickBot="1" x14ac:dyDescent="0.35">
      <c r="C15" s="31" t="s">
        <v>41</v>
      </c>
      <c r="D15" s="55">
        <v>868.78370281605748</v>
      </c>
      <c r="E15" s="56">
        <v>763.76792174728666</v>
      </c>
      <c r="F15" s="56">
        <v>715.75933644899158</v>
      </c>
      <c r="G15" s="56">
        <v>564.27870461236512</v>
      </c>
      <c r="H15" s="56">
        <v>651.17732861012712</v>
      </c>
      <c r="I15" s="56">
        <v>675.11778133955022</v>
      </c>
      <c r="J15" s="56">
        <v>827.69924195861506</v>
      </c>
      <c r="K15" s="56">
        <v>952.80798116803044</v>
      </c>
      <c r="L15" s="56">
        <v>862.23475863837427</v>
      </c>
      <c r="M15" s="71">
        <v>889.52822710859289</v>
      </c>
      <c r="N15" s="74">
        <v>710.82703854348244</v>
      </c>
      <c r="O15" s="56">
        <v>634.50806513263512</v>
      </c>
      <c r="P15" s="56">
        <v>700.40049009747088</v>
      </c>
      <c r="Q15" s="82">
        <v>646.71353491229263</v>
      </c>
      <c r="R15" s="81">
        <v>604.75089623747783</v>
      </c>
      <c r="S15" s="81">
        <v>535.52242814934198</v>
      </c>
      <c r="T15" s="38">
        <v>-20.08943427753583</v>
      </c>
      <c r="U15" s="38">
        <v>-10.736644679024652</v>
      </c>
      <c r="V15" s="38">
        <v>10.384804951385741</v>
      </c>
      <c r="W15" s="37">
        <v>-7.6651795571569243</v>
      </c>
      <c r="X15" s="38">
        <v>-6.4885975643769038</v>
      </c>
      <c r="Y15" s="38">
        <v>-11.447435385188868</v>
      </c>
    </row>
    <row r="16" spans="1:25" s="1" customFormat="1" ht="16.5" thickTop="1" thickBot="1" x14ac:dyDescent="0.35">
      <c r="C16" s="31" t="s">
        <v>42</v>
      </c>
      <c r="D16" s="55">
        <v>954.69587372243541</v>
      </c>
      <c r="E16" s="56">
        <v>711.00917431192659</v>
      </c>
      <c r="F16" s="56">
        <v>656.44605093688972</v>
      </c>
      <c r="G16" s="56">
        <v>633.79267297258366</v>
      </c>
      <c r="H16" s="56">
        <v>831.71472682902538</v>
      </c>
      <c r="I16" s="56">
        <v>751.74350149442989</v>
      </c>
      <c r="J16" s="56">
        <v>712.01919356086989</v>
      </c>
      <c r="K16" s="56">
        <v>822.82913165266109</v>
      </c>
      <c r="L16" s="56">
        <v>834.31577038179012</v>
      </c>
      <c r="M16" s="71">
        <v>872.84934955937888</v>
      </c>
      <c r="N16" s="74">
        <v>751.34168157423971</v>
      </c>
      <c r="O16" s="56">
        <v>573.0174535480113</v>
      </c>
      <c r="P16" s="56">
        <v>559.58890331547286</v>
      </c>
      <c r="Q16" s="82">
        <v>680.84089823220256</v>
      </c>
      <c r="R16" s="81">
        <v>598.24752491343293</v>
      </c>
      <c r="S16" s="81">
        <v>613.50702325734403</v>
      </c>
      <c r="T16" s="38">
        <v>-13.920806385028204</v>
      </c>
      <c r="U16" s="38">
        <v>-23.734105587300402</v>
      </c>
      <c r="V16" s="38">
        <v>-2.3434801417289299</v>
      </c>
      <c r="W16" s="37">
        <v>21.668048490299118</v>
      </c>
      <c r="X16" s="38">
        <v>-12.131082832012972</v>
      </c>
      <c r="Y16" s="38">
        <v>2.5506997870353363</v>
      </c>
    </row>
    <row r="17" spans="2:25" s="1" customFormat="1" ht="16.5" thickTop="1" thickBot="1" x14ac:dyDescent="0.35">
      <c r="C17" s="31" t="s">
        <v>43</v>
      </c>
      <c r="D17" s="55">
        <v>845.85646600587154</v>
      </c>
      <c r="E17" s="56">
        <v>837.46204251238612</v>
      </c>
      <c r="F17" s="56">
        <v>556.5342729019859</v>
      </c>
      <c r="G17" s="56">
        <v>559.7688696280245</v>
      </c>
      <c r="H17" s="56">
        <v>598.85799173668818</v>
      </c>
      <c r="I17" s="56">
        <v>684.26593246416712</v>
      </c>
      <c r="J17" s="56">
        <v>736.01570166830231</v>
      </c>
      <c r="K17" s="56">
        <v>831.73182949497493</v>
      </c>
      <c r="L17" s="56">
        <v>892.53340027333832</v>
      </c>
      <c r="M17" s="71">
        <v>857.17263300505442</v>
      </c>
      <c r="N17" s="74">
        <v>605.40148631502632</v>
      </c>
      <c r="O17" s="56">
        <v>583.60680190930782</v>
      </c>
      <c r="P17" s="56">
        <v>652.29110512129375</v>
      </c>
      <c r="Q17" s="82">
        <v>672.30905740222511</v>
      </c>
      <c r="R17" s="81">
        <v>599.87319753548036</v>
      </c>
      <c r="S17" s="81">
        <v>580.81409188288501</v>
      </c>
      <c r="T17" s="38">
        <v>-29.372280098044556</v>
      </c>
      <c r="U17" s="38">
        <v>-3.6000381397110464</v>
      </c>
      <c r="V17" s="38">
        <v>11.768934664106165</v>
      </c>
      <c r="W17" s="37">
        <v>3.0688678910022862</v>
      </c>
      <c r="X17" s="38">
        <v>-10.774190689418043</v>
      </c>
      <c r="Y17" s="38">
        <v>-3.1771890677726224</v>
      </c>
    </row>
    <row r="18" spans="2:25" s="1" customFormat="1" ht="16.5" thickTop="1" thickBot="1" x14ac:dyDescent="0.35">
      <c r="C18" s="31" t="s">
        <v>44</v>
      </c>
      <c r="D18" s="55">
        <v>607.27437172943985</v>
      </c>
      <c r="E18" s="56">
        <v>516.08463788061238</v>
      </c>
      <c r="F18" s="56">
        <v>480.02021137732117</v>
      </c>
      <c r="G18" s="56">
        <v>459.10639909125331</v>
      </c>
      <c r="H18" s="56">
        <v>469.57542555272943</v>
      </c>
      <c r="I18" s="56">
        <v>632.09008330193808</v>
      </c>
      <c r="J18" s="56">
        <v>576.2102249788968</v>
      </c>
      <c r="K18" s="56">
        <v>622.27753578095826</v>
      </c>
      <c r="L18" s="56">
        <v>678.25226326667246</v>
      </c>
      <c r="M18" s="71">
        <v>639.39311839609866</v>
      </c>
      <c r="N18" s="74">
        <v>480.23081449423916</v>
      </c>
      <c r="O18" s="56">
        <v>466.87157141189743</v>
      </c>
      <c r="P18" s="56">
        <v>630.43076354224445</v>
      </c>
      <c r="Q18" s="82">
        <v>445.36209132482423</v>
      </c>
      <c r="R18" s="81">
        <v>359.3742272629861</v>
      </c>
      <c r="S18" s="81">
        <v>372.22249194866566</v>
      </c>
      <c r="T18" s="38">
        <v>-24.892714563634041</v>
      </c>
      <c r="U18" s="38">
        <v>-2.7818379577352128</v>
      </c>
      <c r="V18" s="38">
        <v>35.033015961052577</v>
      </c>
      <c r="W18" s="37">
        <v>-29.355907566686973</v>
      </c>
      <c r="X18" s="38">
        <v>-19.307405308352347</v>
      </c>
      <c r="Y18" s="38">
        <v>3.5751769912752671</v>
      </c>
    </row>
    <row r="19" spans="2:25" s="1" customFormat="1" ht="16.5" thickTop="1" thickBot="1" x14ac:dyDescent="0.35">
      <c r="C19" s="31" t="s">
        <v>47</v>
      </c>
      <c r="D19" s="57">
        <v>10683.00096716253</v>
      </c>
      <c r="E19" s="58">
        <v>9358.7031645967272</v>
      </c>
      <c r="F19" s="58">
        <v>8897.8605130596443</v>
      </c>
      <c r="G19" s="58">
        <v>7618.9783146558002</v>
      </c>
      <c r="H19" s="58">
        <v>8123.1081658006369</v>
      </c>
      <c r="I19" s="58">
        <v>8940.7403369132644</v>
      </c>
      <c r="J19" s="58">
        <v>9837.1817008056587</v>
      </c>
      <c r="K19" s="58">
        <v>10300.630263818395</v>
      </c>
      <c r="L19" s="58">
        <v>10982.820087733455</v>
      </c>
      <c r="M19" s="72">
        <v>10642.737896494158</v>
      </c>
      <c r="N19" s="80">
        <v>8240.9738108536149</v>
      </c>
      <c r="O19" s="60">
        <v>7013.3090075550253</v>
      </c>
      <c r="P19" s="60">
        <v>7642.973388039517</v>
      </c>
      <c r="Q19" s="83">
        <v>7785.3650864385236</v>
      </c>
      <c r="R19" s="83">
        <v>7435.3996879151991</v>
      </c>
      <c r="S19" s="83">
        <v>6738.5477632397742</v>
      </c>
      <c r="T19" s="38">
        <v>-22.567163722332317</v>
      </c>
      <c r="U19" s="38">
        <v>-14.897084148983915</v>
      </c>
      <c r="V19" s="38">
        <v>8.9781354251779177</v>
      </c>
      <c r="W19" s="37">
        <v>1.8630406148192962</v>
      </c>
      <c r="X19" s="38">
        <v>-4.4951700355444579</v>
      </c>
      <c r="Y19" s="38">
        <v>-9.3720842715156607</v>
      </c>
    </row>
    <row r="20" spans="2:25" s="1" customFormat="1" ht="16.5" thickTop="1" thickBot="1" x14ac:dyDescent="0.3">
      <c r="B20" s="100"/>
      <c r="C20" s="44" t="s">
        <v>163</v>
      </c>
      <c r="D20" s="36">
        <v>912.67189380180946</v>
      </c>
      <c r="E20" s="36">
        <v>799.92533388809909</v>
      </c>
      <c r="F20" s="36">
        <v>753.74779973536454</v>
      </c>
      <c r="G20" s="36">
        <v>629.96050022942552</v>
      </c>
      <c r="H20" s="36">
        <v>675.29560919672042</v>
      </c>
      <c r="I20" s="36">
        <v>743.92979398807176</v>
      </c>
      <c r="J20" s="36">
        <v>819.38217536436343</v>
      </c>
      <c r="K20" s="36">
        <v>859.28300674770082</v>
      </c>
      <c r="L20" s="36">
        <v>912.3190777593685</v>
      </c>
      <c r="M20" s="36">
        <v>887.35545818321782</v>
      </c>
      <c r="N20" s="36">
        <v>685.75855606948824</v>
      </c>
      <c r="O20" s="36">
        <v>583.08377027888309</v>
      </c>
      <c r="P20" s="36">
        <v>632.02719231772232</v>
      </c>
      <c r="Q20" s="36">
        <v>633.48918162582765</v>
      </c>
      <c r="R20" s="36">
        <v>619.68449979728973</v>
      </c>
      <c r="S20" s="36">
        <v>561.46977467904856</v>
      </c>
      <c r="T20" s="36">
        <v>-21.732373237796761</v>
      </c>
      <c r="U20" s="36">
        <v>-16.338824770442507</v>
      </c>
      <c r="V20" s="36">
        <v>14.002672966393812</v>
      </c>
      <c r="W20" s="36">
        <v>0.23131746954494695</v>
      </c>
      <c r="X20" s="36">
        <v>-2.1791503673525559</v>
      </c>
      <c r="Y20" s="36">
        <v>-9.394252258574209</v>
      </c>
    </row>
    <row r="21" spans="2:25" s="1" customFormat="1" x14ac:dyDescent="0.25">
      <c r="B21" s="5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5" s="1" customFormat="1" x14ac:dyDescent="0.25">
      <c r="B22" s="5"/>
      <c r="C22" s="47" t="s">
        <v>81</v>
      </c>
      <c r="D22" s="15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5" s="1" customFormat="1" x14ac:dyDescent="0.25">
      <c r="C23" s="69" t="s">
        <v>173</v>
      </c>
      <c r="D23" s="15"/>
      <c r="E23" s="9"/>
      <c r="F23" s="9"/>
      <c r="G23" s="9"/>
      <c r="H23" s="9"/>
      <c r="I23" s="9"/>
    </row>
    <row r="24" spans="2:25" ht="15.75" x14ac:dyDescent="0.3">
      <c r="C24" s="47" t="s">
        <v>175</v>
      </c>
      <c r="D24" s="19"/>
    </row>
    <row r="25" spans="2:25" x14ac:dyDescent="0.25">
      <c r="C25" s="45" t="s">
        <v>91</v>
      </c>
    </row>
    <row r="26" spans="2:25" x14ac:dyDescent="0.25">
      <c r="C26" s="47" t="s">
        <v>70</v>
      </c>
    </row>
    <row r="27" spans="2:25" x14ac:dyDescent="0.25">
      <c r="C27" s="76" t="s">
        <v>174</v>
      </c>
    </row>
    <row r="28" spans="2:25" x14ac:dyDescent="0.25">
      <c r="C28" s="76" t="s">
        <v>176</v>
      </c>
    </row>
  </sheetData>
  <mergeCells count="2">
    <mergeCell ref="G3:M3"/>
    <mergeCell ref="G4:M4"/>
  </mergeCells>
  <pageMargins left="0" right="0" top="0" bottom="0.59055118110236227" header="0" footer="0"/>
  <pageSetup paperSize="9" scale="95" orientation="landscape" r:id="rId1"/>
  <rowBreaks count="1" manualBreakCount="1">
    <brk id="27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S24"/>
  <sheetViews>
    <sheetView showGridLines="0" showZeros="0" zoomScaleNormal="100" workbookViewId="0">
      <selection activeCell="W44" sqref="W44"/>
    </sheetView>
  </sheetViews>
  <sheetFormatPr baseColWidth="10" defaultColWidth="11" defaultRowHeight="15" x14ac:dyDescent="0.25"/>
  <cols>
    <col min="1" max="1" width="4.7109375" customWidth="1"/>
    <col min="2" max="2" width="3.85546875" customWidth="1"/>
    <col min="3" max="3" width="10.7109375" customWidth="1"/>
    <col min="4" max="6" width="10.7109375" hidden="1" customWidth="1"/>
    <col min="7" max="12" width="10.7109375" customWidth="1"/>
    <col min="13" max="13" width="10.42578125" customWidth="1"/>
    <col min="14" max="14" width="9.7109375" customWidth="1"/>
    <col min="15" max="15" width="10.5703125" customWidth="1"/>
    <col min="16" max="16" width="9.8554687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158</v>
      </c>
      <c r="H3" s="103"/>
      <c r="I3" s="103"/>
      <c r="J3" s="103"/>
      <c r="K3" s="103"/>
      <c r="L3" s="103"/>
      <c r="M3" s="103"/>
      <c r="N3" s="15"/>
    </row>
    <row r="4" spans="3:19" s="1" customFormat="1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</row>
    <row r="7" spans="3:19" s="1" customFormat="1" ht="16.5" thickTop="1" thickBot="1" x14ac:dyDescent="0.3">
      <c r="C7" s="31" t="s">
        <v>33</v>
      </c>
      <c r="D7" s="39">
        <v>664</v>
      </c>
      <c r="E7" s="39">
        <v>521</v>
      </c>
      <c r="F7" s="39">
        <v>491</v>
      </c>
      <c r="G7" s="39">
        <v>464</v>
      </c>
      <c r="H7" s="39">
        <v>473</v>
      </c>
      <c r="I7" s="39">
        <v>469</v>
      </c>
      <c r="J7" s="39">
        <v>453</v>
      </c>
      <c r="K7" s="39">
        <v>519</v>
      </c>
      <c r="L7" s="39">
        <v>545</v>
      </c>
      <c r="M7" s="39">
        <v>555</v>
      </c>
      <c r="N7" s="66">
        <v>645</v>
      </c>
      <c r="O7" s="39">
        <v>565</v>
      </c>
      <c r="P7" s="39">
        <v>710</v>
      </c>
      <c r="Q7" s="90">
        <v>1736</v>
      </c>
      <c r="R7" s="39">
        <v>648</v>
      </c>
      <c r="S7" s="39">
        <v>588</v>
      </c>
    </row>
    <row r="8" spans="3:19" s="1" customFormat="1" ht="16.5" thickTop="1" thickBot="1" x14ac:dyDescent="0.3">
      <c r="C8" s="31" t="s">
        <v>34</v>
      </c>
      <c r="D8" s="40">
        <v>600</v>
      </c>
      <c r="E8" s="40">
        <v>568</v>
      </c>
      <c r="F8" s="40">
        <v>557</v>
      </c>
      <c r="G8" s="40">
        <v>433</v>
      </c>
      <c r="H8" s="40">
        <v>477</v>
      </c>
      <c r="I8" s="40">
        <v>507</v>
      </c>
      <c r="J8" s="40">
        <v>509</v>
      </c>
      <c r="K8" s="40">
        <v>577</v>
      </c>
      <c r="L8" s="40">
        <v>573</v>
      </c>
      <c r="M8" s="40">
        <v>623</v>
      </c>
      <c r="N8" s="67">
        <v>606</v>
      </c>
      <c r="O8" s="40">
        <v>662</v>
      </c>
      <c r="P8" s="39">
        <v>570</v>
      </c>
      <c r="Q8" s="91">
        <v>980</v>
      </c>
      <c r="R8" s="39">
        <v>649</v>
      </c>
      <c r="S8" s="39">
        <v>616</v>
      </c>
    </row>
    <row r="9" spans="3:19" s="1" customFormat="1" ht="16.5" thickTop="1" thickBot="1" x14ac:dyDescent="0.3">
      <c r="C9" s="31" t="s">
        <v>35</v>
      </c>
      <c r="D9" s="40">
        <v>725</v>
      </c>
      <c r="E9" s="40">
        <v>666</v>
      </c>
      <c r="F9" s="40">
        <v>627</v>
      </c>
      <c r="G9" s="40">
        <v>461</v>
      </c>
      <c r="H9" s="40">
        <v>456</v>
      </c>
      <c r="I9" s="40">
        <v>587</v>
      </c>
      <c r="J9" s="40">
        <v>657</v>
      </c>
      <c r="K9" s="40">
        <v>569</v>
      </c>
      <c r="L9" s="40">
        <v>700</v>
      </c>
      <c r="M9" s="40">
        <v>572</v>
      </c>
      <c r="N9" s="67">
        <v>663</v>
      </c>
      <c r="O9" s="40">
        <v>511</v>
      </c>
      <c r="P9" s="39">
        <v>516</v>
      </c>
      <c r="Q9" s="91">
        <v>1037</v>
      </c>
      <c r="R9" s="39">
        <v>748</v>
      </c>
      <c r="S9" s="39">
        <v>600</v>
      </c>
    </row>
    <row r="10" spans="3:19" s="1" customFormat="1" ht="16.5" thickTop="1" thickBot="1" x14ac:dyDescent="0.3">
      <c r="C10" s="31" t="s">
        <v>36</v>
      </c>
      <c r="D10" s="40">
        <v>558</v>
      </c>
      <c r="E10" s="40">
        <v>585</v>
      </c>
      <c r="F10" s="40">
        <v>541</v>
      </c>
      <c r="G10" s="40">
        <v>394</v>
      </c>
      <c r="H10" s="40">
        <v>572</v>
      </c>
      <c r="I10" s="40">
        <v>529</v>
      </c>
      <c r="J10" s="40">
        <v>560</v>
      </c>
      <c r="K10" s="40">
        <v>663</v>
      </c>
      <c r="L10" s="40">
        <v>571</v>
      </c>
      <c r="M10" s="40">
        <v>698</v>
      </c>
      <c r="N10" s="67">
        <v>669</v>
      </c>
      <c r="O10" s="40">
        <v>217</v>
      </c>
      <c r="P10" s="39">
        <v>534</v>
      </c>
      <c r="Q10" s="91">
        <v>986</v>
      </c>
      <c r="R10" s="39">
        <v>708</v>
      </c>
      <c r="S10" s="39">
        <v>722</v>
      </c>
    </row>
    <row r="11" spans="3:19" s="1" customFormat="1" ht="16.5" thickTop="1" thickBot="1" x14ac:dyDescent="0.3">
      <c r="C11" s="31" t="s">
        <v>37</v>
      </c>
      <c r="D11" s="40">
        <v>726</v>
      </c>
      <c r="E11" s="40">
        <v>725</v>
      </c>
      <c r="F11" s="40">
        <v>726</v>
      </c>
      <c r="G11" s="40">
        <v>497</v>
      </c>
      <c r="H11" s="40">
        <v>622</v>
      </c>
      <c r="I11" s="40">
        <v>673</v>
      </c>
      <c r="J11" s="40">
        <v>624</v>
      </c>
      <c r="K11" s="40">
        <v>820</v>
      </c>
      <c r="L11" s="40">
        <v>858</v>
      </c>
      <c r="M11" s="40">
        <v>857</v>
      </c>
      <c r="N11" s="67">
        <v>818</v>
      </c>
      <c r="O11" s="40">
        <v>393</v>
      </c>
      <c r="P11" s="39">
        <v>628</v>
      </c>
      <c r="Q11" s="91">
        <v>1187</v>
      </c>
      <c r="R11" s="39">
        <v>893</v>
      </c>
      <c r="S11" s="39">
        <v>841</v>
      </c>
    </row>
    <row r="12" spans="3:19" s="1" customFormat="1" ht="16.5" thickTop="1" thickBot="1" x14ac:dyDescent="0.3">
      <c r="C12" s="31" t="s">
        <v>38</v>
      </c>
      <c r="D12" s="40">
        <v>785</v>
      </c>
      <c r="E12" s="40">
        <v>736</v>
      </c>
      <c r="F12" s="40">
        <v>681</v>
      </c>
      <c r="G12" s="40">
        <v>599</v>
      </c>
      <c r="H12" s="40">
        <v>579</v>
      </c>
      <c r="I12" s="40">
        <v>704</v>
      </c>
      <c r="J12" s="40">
        <v>728</v>
      </c>
      <c r="K12" s="40">
        <v>795</v>
      </c>
      <c r="L12" s="40">
        <v>879</v>
      </c>
      <c r="M12" s="40">
        <v>891</v>
      </c>
      <c r="N12" s="67">
        <v>883</v>
      </c>
      <c r="O12" s="40">
        <v>504</v>
      </c>
      <c r="P12" s="39">
        <v>652</v>
      </c>
      <c r="Q12" s="91">
        <v>1463</v>
      </c>
      <c r="R12" s="39">
        <v>967</v>
      </c>
      <c r="S12" s="39">
        <v>851</v>
      </c>
    </row>
    <row r="13" spans="3:19" s="1" customFormat="1" ht="16.5" thickTop="1" thickBot="1" x14ac:dyDescent="0.3">
      <c r="C13" s="31" t="s">
        <v>39</v>
      </c>
      <c r="D13" s="40">
        <v>902</v>
      </c>
      <c r="E13" s="40">
        <v>824</v>
      </c>
      <c r="F13" s="40">
        <v>668</v>
      </c>
      <c r="G13" s="40">
        <v>605</v>
      </c>
      <c r="H13" s="40">
        <v>718</v>
      </c>
      <c r="I13" s="40">
        <v>737</v>
      </c>
      <c r="J13" s="40">
        <v>801</v>
      </c>
      <c r="K13" s="40">
        <v>909</v>
      </c>
      <c r="L13" s="40">
        <v>977</v>
      </c>
      <c r="M13" s="40">
        <v>965</v>
      </c>
      <c r="N13" s="67">
        <v>1069</v>
      </c>
      <c r="O13" s="40">
        <v>666</v>
      </c>
      <c r="P13" s="39">
        <v>944</v>
      </c>
      <c r="Q13" s="91">
        <v>1204</v>
      </c>
      <c r="R13" s="39">
        <v>1047</v>
      </c>
      <c r="S13" s="39">
        <v>1045</v>
      </c>
    </row>
    <row r="14" spans="3:19" s="1" customFormat="1" ht="16.5" thickTop="1" thickBot="1" x14ac:dyDescent="0.3">
      <c r="C14" s="31" t="s">
        <v>40</v>
      </c>
      <c r="D14" s="40">
        <v>760</v>
      </c>
      <c r="E14" s="40">
        <v>790</v>
      </c>
      <c r="F14" s="40">
        <v>749</v>
      </c>
      <c r="G14" s="40">
        <v>621</v>
      </c>
      <c r="H14" s="40">
        <v>630</v>
      </c>
      <c r="I14" s="40">
        <v>672</v>
      </c>
      <c r="J14" s="40">
        <v>759</v>
      </c>
      <c r="K14" s="40">
        <v>917</v>
      </c>
      <c r="L14" s="40">
        <v>910</v>
      </c>
      <c r="M14" s="40">
        <v>934</v>
      </c>
      <c r="N14" s="67">
        <v>1055</v>
      </c>
      <c r="O14" s="40">
        <v>666</v>
      </c>
      <c r="P14" s="39">
        <v>938</v>
      </c>
      <c r="Q14" s="91">
        <v>1011</v>
      </c>
      <c r="R14" s="39">
        <v>994</v>
      </c>
      <c r="S14" s="39">
        <v>955</v>
      </c>
    </row>
    <row r="15" spans="3:19" s="1" customFormat="1" ht="16.5" thickTop="1" thickBot="1" x14ac:dyDescent="0.3">
      <c r="C15" s="31" t="s">
        <v>41</v>
      </c>
      <c r="D15" s="40">
        <v>763</v>
      </c>
      <c r="E15" s="40">
        <v>731</v>
      </c>
      <c r="F15" s="40">
        <v>739</v>
      </c>
      <c r="G15" s="40">
        <v>581</v>
      </c>
      <c r="H15" s="40">
        <v>571</v>
      </c>
      <c r="I15" s="40">
        <v>715</v>
      </c>
      <c r="J15" s="40">
        <v>756</v>
      </c>
      <c r="K15" s="40">
        <v>815</v>
      </c>
      <c r="L15" s="40">
        <v>848</v>
      </c>
      <c r="M15" s="40">
        <v>850</v>
      </c>
      <c r="N15" s="67">
        <v>940</v>
      </c>
      <c r="O15" s="40">
        <v>552</v>
      </c>
      <c r="P15" s="39">
        <v>827</v>
      </c>
      <c r="Q15" s="91">
        <v>859</v>
      </c>
      <c r="R15" s="39">
        <v>918</v>
      </c>
      <c r="S15" s="39">
        <v>886</v>
      </c>
    </row>
    <row r="16" spans="3:19" s="1" customFormat="1" ht="16.5" thickTop="1" thickBot="1" x14ac:dyDescent="0.3">
      <c r="C16" s="31" t="s">
        <v>42</v>
      </c>
      <c r="D16" s="40">
        <v>653</v>
      </c>
      <c r="E16" s="40">
        <v>613</v>
      </c>
      <c r="F16" s="40">
        <v>546</v>
      </c>
      <c r="G16" s="40">
        <v>593</v>
      </c>
      <c r="H16" s="40">
        <v>594</v>
      </c>
      <c r="I16" s="40">
        <v>606</v>
      </c>
      <c r="J16" s="40">
        <v>634</v>
      </c>
      <c r="K16" s="40">
        <v>695</v>
      </c>
      <c r="L16" s="40">
        <v>751</v>
      </c>
      <c r="M16" s="40">
        <v>771</v>
      </c>
      <c r="N16" s="67">
        <v>861</v>
      </c>
      <c r="O16" s="40">
        <v>551</v>
      </c>
      <c r="P16" s="39">
        <v>650</v>
      </c>
      <c r="Q16" s="91">
        <v>846</v>
      </c>
      <c r="R16" s="39">
        <v>828</v>
      </c>
      <c r="S16" s="39">
        <v>805</v>
      </c>
    </row>
    <row r="17" spans="2:19" s="1" customFormat="1" ht="16.5" thickTop="1" thickBot="1" x14ac:dyDescent="0.3">
      <c r="C17" s="31" t="s">
        <v>43</v>
      </c>
      <c r="D17" s="40">
        <v>581</v>
      </c>
      <c r="E17" s="40">
        <v>564</v>
      </c>
      <c r="F17" s="40">
        <v>521</v>
      </c>
      <c r="G17" s="40">
        <v>469</v>
      </c>
      <c r="H17" s="40">
        <v>443</v>
      </c>
      <c r="I17" s="40">
        <v>538</v>
      </c>
      <c r="J17" s="40">
        <v>524</v>
      </c>
      <c r="K17" s="40">
        <v>621</v>
      </c>
      <c r="L17" s="40">
        <v>613</v>
      </c>
      <c r="M17" s="40">
        <v>634</v>
      </c>
      <c r="N17" s="67">
        <v>647</v>
      </c>
      <c r="O17" s="40">
        <v>474</v>
      </c>
      <c r="P17" s="39">
        <v>666</v>
      </c>
      <c r="Q17" s="91">
        <v>634</v>
      </c>
      <c r="R17" s="39">
        <v>638</v>
      </c>
      <c r="S17" s="39">
        <v>607</v>
      </c>
    </row>
    <row r="18" spans="2:19" s="1" customFormat="1" ht="16.5" thickTop="1" thickBot="1" x14ac:dyDescent="0.3">
      <c r="C18" s="31" t="s">
        <v>44</v>
      </c>
      <c r="D18" s="40">
        <v>479</v>
      </c>
      <c r="E18" s="40">
        <v>394</v>
      </c>
      <c r="F18" s="40">
        <v>365</v>
      </c>
      <c r="G18" s="40">
        <v>326</v>
      </c>
      <c r="H18" s="40">
        <v>348</v>
      </c>
      <c r="I18" s="40">
        <v>411</v>
      </c>
      <c r="J18" s="40">
        <v>424</v>
      </c>
      <c r="K18" s="40">
        <v>454</v>
      </c>
      <c r="L18" s="40">
        <v>406</v>
      </c>
      <c r="M18" s="40">
        <v>472</v>
      </c>
      <c r="N18" s="67">
        <v>477</v>
      </c>
      <c r="O18" s="40">
        <v>408</v>
      </c>
      <c r="P18" s="39">
        <v>1047</v>
      </c>
      <c r="Q18" s="91">
        <v>519</v>
      </c>
      <c r="R18" s="39">
        <v>451</v>
      </c>
      <c r="S18" s="39">
        <v>469</v>
      </c>
    </row>
    <row r="19" spans="2:19" s="1" customFormat="1" ht="16.5" thickTop="1" thickBot="1" x14ac:dyDescent="0.3">
      <c r="C19" s="31" t="s">
        <v>45</v>
      </c>
      <c r="D19" s="41">
        <v>8196</v>
      </c>
      <c r="E19" s="41">
        <v>7717</v>
      </c>
      <c r="F19" s="41">
        <v>7211</v>
      </c>
      <c r="G19" s="41">
        <v>6043</v>
      </c>
      <c r="H19" s="41">
        <v>6483</v>
      </c>
      <c r="I19" s="41">
        <v>7148</v>
      </c>
      <c r="J19" s="41">
        <v>7429</v>
      </c>
      <c r="K19" s="41">
        <v>8354</v>
      </c>
      <c r="L19" s="41">
        <v>8631</v>
      </c>
      <c r="M19" s="41">
        <v>8822</v>
      </c>
      <c r="N19" s="68">
        <v>9333</v>
      </c>
      <c r="O19" s="41">
        <v>6169</v>
      </c>
      <c r="P19" s="41">
        <v>8682</v>
      </c>
      <c r="Q19" s="92">
        <v>12462</v>
      </c>
      <c r="R19" s="41">
        <v>9489</v>
      </c>
      <c r="S19" s="41">
        <v>8985</v>
      </c>
    </row>
    <row r="20" spans="2:19" s="15" customFormat="1" ht="16.5" thickTop="1" thickBot="1" x14ac:dyDescent="0.3">
      <c r="C20" s="44" t="s">
        <v>46</v>
      </c>
      <c r="D20" s="42"/>
      <c r="E20" s="42"/>
      <c r="F20" s="42"/>
      <c r="G20" s="42">
        <v>6043</v>
      </c>
      <c r="H20" s="42">
        <v>6483</v>
      </c>
      <c r="I20" s="42">
        <v>7148</v>
      </c>
      <c r="J20" s="42">
        <v>7429</v>
      </c>
      <c r="K20" s="42">
        <v>8354</v>
      </c>
      <c r="L20" s="42">
        <v>8631</v>
      </c>
      <c r="M20" s="42">
        <v>8822</v>
      </c>
      <c r="N20" s="42">
        <v>9333</v>
      </c>
      <c r="O20" s="42">
        <v>6169</v>
      </c>
      <c r="P20" s="42">
        <v>8682</v>
      </c>
      <c r="Q20" s="42">
        <v>12462</v>
      </c>
      <c r="R20" s="42">
        <v>9489</v>
      </c>
      <c r="S20" s="42">
        <v>8985</v>
      </c>
    </row>
    <row r="21" spans="2:19" s="1" customFormat="1" x14ac:dyDescent="0.25">
      <c r="C21" s="69" t="s">
        <v>173</v>
      </c>
    </row>
    <row r="22" spans="2:19" s="1" customFormat="1" x14ac:dyDescent="0.25">
      <c r="C22" s="45" t="s">
        <v>91</v>
      </c>
    </row>
    <row r="23" spans="2:19" s="1" customFormat="1" x14ac:dyDescent="0.25">
      <c r="C23" s="47" t="s">
        <v>68</v>
      </c>
    </row>
    <row r="24" spans="2:19" s="1" customFormat="1" x14ac:dyDescent="0.25">
      <c r="B24" s="3"/>
      <c r="C24" s="76" t="s">
        <v>174</v>
      </c>
    </row>
  </sheetData>
  <mergeCells count="2">
    <mergeCell ref="G3:M3"/>
    <mergeCell ref="G4:M4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Y28"/>
  <sheetViews>
    <sheetView showGridLines="0" showZeros="0" zoomScaleNormal="100" workbookViewId="0">
      <selection activeCell="X6" sqref="X6:Y20"/>
    </sheetView>
  </sheetViews>
  <sheetFormatPr baseColWidth="10" defaultColWidth="11" defaultRowHeight="15" x14ac:dyDescent="0.25"/>
  <cols>
    <col min="1" max="1" width="2.85546875" customWidth="1"/>
    <col min="2" max="2" width="1.85546875" customWidth="1"/>
    <col min="3" max="3" width="11.7109375" customWidth="1"/>
    <col min="4" max="6" width="9.7109375" hidden="1" customWidth="1"/>
    <col min="7" max="15" width="9.7109375" customWidth="1"/>
    <col min="16" max="16" width="9.140625" customWidth="1"/>
    <col min="20" max="20" width="10.5703125" hidden="1" customWidth="1"/>
    <col min="21" max="22" width="0" hidden="1" customWidth="1"/>
  </cols>
  <sheetData>
    <row r="2" spans="3:25" s="1" customFormat="1" x14ac:dyDescent="0.25"/>
    <row r="3" spans="3:25" s="1" customFormat="1" x14ac:dyDescent="0.25">
      <c r="C3" s="15"/>
      <c r="E3" s="84"/>
      <c r="F3" s="84"/>
      <c r="G3" s="103" t="s">
        <v>171</v>
      </c>
      <c r="H3" s="103"/>
      <c r="I3" s="103"/>
      <c r="J3" s="103"/>
      <c r="K3" s="103"/>
      <c r="L3" s="103"/>
      <c r="M3" s="103"/>
      <c r="N3" s="103"/>
      <c r="O3" s="15"/>
      <c r="P3" s="33"/>
    </row>
    <row r="4" spans="3:25" s="1" customFormat="1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03"/>
      <c r="O4" s="15"/>
      <c r="P4" s="34"/>
    </row>
    <row r="5" spans="3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3:25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  <c r="T6" s="35" t="s">
        <v>69</v>
      </c>
      <c r="U6" s="35" t="s">
        <v>76</v>
      </c>
      <c r="V6" s="35" t="s">
        <v>92</v>
      </c>
      <c r="W6" s="35" t="s">
        <v>99</v>
      </c>
      <c r="X6" s="35" t="s">
        <v>104</v>
      </c>
      <c r="Y6" s="35" t="s">
        <v>145</v>
      </c>
    </row>
    <row r="7" spans="3:25" s="1" customFormat="1" ht="16.5" thickTop="1" thickBot="1" x14ac:dyDescent="0.35">
      <c r="C7" s="31" t="s">
        <v>33</v>
      </c>
      <c r="D7" s="53">
        <v>338.20952691414368</v>
      </c>
      <c r="E7" s="54">
        <v>273.47645792871765</v>
      </c>
      <c r="F7" s="54">
        <v>263.79412238757857</v>
      </c>
      <c r="G7" s="54">
        <v>256.67549910661438</v>
      </c>
      <c r="H7" s="54">
        <v>269.54177897574124</v>
      </c>
      <c r="I7" s="54">
        <v>265.63508875270452</v>
      </c>
      <c r="J7" s="54">
        <v>247.27749119790388</v>
      </c>
      <c r="K7" s="54">
        <v>269.74210783447501</v>
      </c>
      <c r="L7" s="54">
        <v>269.07600780073562</v>
      </c>
      <c r="M7" s="70">
        <v>261.33142475067569</v>
      </c>
      <c r="N7" s="73">
        <v>229.83263195778207</v>
      </c>
      <c r="O7" s="54">
        <v>197.79588864616591</v>
      </c>
      <c r="P7" s="54">
        <v>251.33010262055879</v>
      </c>
      <c r="Q7" s="81">
        <v>570.51214638763281</v>
      </c>
      <c r="R7" s="81">
        <v>215.57675097891141</v>
      </c>
      <c r="S7" s="81">
        <v>191.89598454388803</v>
      </c>
      <c r="T7" s="37">
        <v>-12.053197514590973</v>
      </c>
      <c r="U7" s="37">
        <v>-13.939162180199455</v>
      </c>
      <c r="V7" s="37">
        <v>27.065382572313947</v>
      </c>
      <c r="W7" s="37">
        <v>126.99714058882691</v>
      </c>
      <c r="X7" s="37">
        <v>126.99714058882691</v>
      </c>
      <c r="Y7" s="37">
        <v>-10.984842441261172</v>
      </c>
    </row>
    <row r="8" spans="3:25" s="1" customFormat="1" ht="16.5" thickTop="1" thickBot="1" x14ac:dyDescent="0.35">
      <c r="C8" s="31" t="s">
        <v>34</v>
      </c>
      <c r="D8" s="55">
        <v>305.4118988475791</v>
      </c>
      <c r="E8" s="56">
        <v>297.34327967543516</v>
      </c>
      <c r="F8" s="56">
        <v>297.03181493371443</v>
      </c>
      <c r="G8" s="56">
        <v>238.70690320517767</v>
      </c>
      <c r="H8" s="56">
        <v>269.82385084454302</v>
      </c>
      <c r="I8" s="56">
        <v>283.20225221199394</v>
      </c>
      <c r="J8" s="56">
        <v>273.60589999677478</v>
      </c>
      <c r="K8" s="56">
        <v>295.31286786156636</v>
      </c>
      <c r="L8" s="56">
        <v>277.2468852062417</v>
      </c>
      <c r="M8" s="71">
        <v>287.81432049487432</v>
      </c>
      <c r="N8" s="74">
        <v>212.93791067851998</v>
      </c>
      <c r="O8" s="56">
        <v>227.36561558725242</v>
      </c>
      <c r="P8" s="56">
        <v>201.57226365652087</v>
      </c>
      <c r="Q8" s="82">
        <v>322.06330844463139</v>
      </c>
      <c r="R8" s="81">
        <v>212.68716634495956</v>
      </c>
      <c r="S8" s="81">
        <v>197.59422614274257</v>
      </c>
      <c r="T8" s="38">
        <v>-26.015526151586265</v>
      </c>
      <c r="U8" s="38">
        <v>6.7755454455052213</v>
      </c>
      <c r="V8" s="38">
        <v>-11.344438280217112</v>
      </c>
      <c r="W8" s="38">
        <v>59.775607319381628</v>
      </c>
      <c r="X8" s="38">
        <v>59.775607319381628</v>
      </c>
      <c r="Y8" s="38">
        <v>-7.096309787557936</v>
      </c>
    </row>
    <row r="9" spans="3:25" s="1" customFormat="1" ht="16.5" thickTop="1" thickBot="1" x14ac:dyDescent="0.35">
      <c r="C9" s="31" t="s">
        <v>35</v>
      </c>
      <c r="D9" s="55">
        <v>367.83918578162024</v>
      </c>
      <c r="E9" s="56">
        <v>345.50378186572044</v>
      </c>
      <c r="F9" s="56">
        <v>328.55608247962903</v>
      </c>
      <c r="G9" s="56">
        <v>247.4330830376839</v>
      </c>
      <c r="H9" s="56">
        <v>249.67968724333915</v>
      </c>
      <c r="I9" s="56">
        <v>318.99400052169375</v>
      </c>
      <c r="J9" s="56">
        <v>340.00755572346054</v>
      </c>
      <c r="K9" s="56">
        <v>279.68246946349137</v>
      </c>
      <c r="L9" s="56">
        <v>325.99988822860973</v>
      </c>
      <c r="M9" s="71">
        <v>252.69258974562868</v>
      </c>
      <c r="N9" s="74">
        <v>224.35029778018409</v>
      </c>
      <c r="O9" s="56">
        <v>177.01996757520752</v>
      </c>
      <c r="P9" s="56">
        <v>181.80729131799717</v>
      </c>
      <c r="Q9" s="82">
        <v>340.79556209906406</v>
      </c>
      <c r="R9" s="81">
        <v>236.20132689568933</v>
      </c>
      <c r="S9" s="81">
        <v>183.61988236086202</v>
      </c>
      <c r="T9" s="38">
        <v>-11.21611519909435</v>
      </c>
      <c r="U9" s="38">
        <v>-21.096620184275533</v>
      </c>
      <c r="V9" s="38">
        <v>2.7043975933142921</v>
      </c>
      <c r="W9" s="38">
        <v>87.448786915252057</v>
      </c>
      <c r="X9" s="38">
        <v>87.448786915252057</v>
      </c>
      <c r="Y9" s="38">
        <v>-22.261282451663874</v>
      </c>
    </row>
    <row r="10" spans="3:25" s="1" customFormat="1" ht="16.5" thickTop="1" thickBot="1" x14ac:dyDescent="0.35">
      <c r="C10" s="31" t="s">
        <v>36</v>
      </c>
      <c r="D10" s="55">
        <v>275.53106390543064</v>
      </c>
      <c r="E10" s="56">
        <v>295.09536372395218</v>
      </c>
      <c r="F10" s="56">
        <v>271.42011418709427</v>
      </c>
      <c r="G10" s="56">
        <v>204.35472661071981</v>
      </c>
      <c r="H10" s="56">
        <v>301.7434653021391</v>
      </c>
      <c r="I10" s="56">
        <v>271.00826344667183</v>
      </c>
      <c r="J10" s="56">
        <v>275.28979166461841</v>
      </c>
      <c r="K10" s="56">
        <v>307.50107834088561</v>
      </c>
      <c r="L10" s="56">
        <v>248.49748238540175</v>
      </c>
      <c r="M10" s="71">
        <v>293.86256662428536</v>
      </c>
      <c r="N10" s="74">
        <v>214.39146792460085</v>
      </c>
      <c r="O10" s="56">
        <v>74.573265656090086</v>
      </c>
      <c r="P10" s="56">
        <v>185.59001289398779</v>
      </c>
      <c r="Q10" s="82">
        <v>324.03512461878222</v>
      </c>
      <c r="R10" s="81">
        <v>211.43858873701279</v>
      </c>
      <c r="S10" s="81">
        <v>210.69588004925964</v>
      </c>
      <c r="T10" s="38">
        <v>-27.043627778998943</v>
      </c>
      <c r="U10" s="38">
        <v>-65.216309035993589</v>
      </c>
      <c r="V10" s="38">
        <v>148.86936526271253</v>
      </c>
      <c r="W10" s="38">
        <v>74.597285471323644</v>
      </c>
      <c r="X10" s="38">
        <v>74.597285471323644</v>
      </c>
      <c r="Y10" s="38">
        <v>-0.35126449348228078</v>
      </c>
    </row>
    <row r="11" spans="3:25" s="1" customFormat="1" ht="16.5" thickTop="1" thickBot="1" x14ac:dyDescent="0.35">
      <c r="C11" s="31" t="s">
        <v>37</v>
      </c>
      <c r="D11" s="55">
        <v>342.14618973561431</v>
      </c>
      <c r="E11" s="56">
        <v>347.84861628219397</v>
      </c>
      <c r="F11" s="56">
        <v>348.22649111446867</v>
      </c>
      <c r="G11" s="56">
        <v>244.18884592519075</v>
      </c>
      <c r="H11" s="56">
        <v>309.43580202078493</v>
      </c>
      <c r="I11" s="56">
        <v>322.5961077557281</v>
      </c>
      <c r="J11" s="56">
        <v>285.90934291251813</v>
      </c>
      <c r="K11" s="56">
        <v>358.14272424320512</v>
      </c>
      <c r="L11" s="56">
        <v>354.02757949115755</v>
      </c>
      <c r="M11" s="71">
        <v>340.83000258505837</v>
      </c>
      <c r="N11" s="74">
        <v>249.97326080645408</v>
      </c>
      <c r="O11" s="56">
        <v>132.4132911946846</v>
      </c>
      <c r="P11" s="56">
        <v>210.04468466540015</v>
      </c>
      <c r="Q11" s="82">
        <v>390.09096645283415</v>
      </c>
      <c r="R11" s="81">
        <v>257.14343305200174</v>
      </c>
      <c r="S11" s="81">
        <v>235.76376526787641</v>
      </c>
      <c r="T11" s="38">
        <v>-26.657495258484428</v>
      </c>
      <c r="U11" s="38">
        <v>-47.029017916757198</v>
      </c>
      <c r="V11" s="38">
        <v>58.628097504634688</v>
      </c>
      <c r="W11" s="38">
        <v>85.718085213270953</v>
      </c>
      <c r="X11" s="38">
        <v>85.718085213270953</v>
      </c>
      <c r="Y11" s="38">
        <v>-8.3142966282952884</v>
      </c>
    </row>
    <row r="12" spans="3:25" s="1" customFormat="1" ht="16.5" thickTop="1" thickBot="1" x14ac:dyDescent="0.35">
      <c r="C12" s="31" t="s">
        <v>38</v>
      </c>
      <c r="D12" s="55">
        <v>366.04415844815929</v>
      </c>
      <c r="E12" s="56">
        <v>348.94085073296543</v>
      </c>
      <c r="F12" s="56">
        <v>321.24762956044265</v>
      </c>
      <c r="G12" s="56">
        <v>285.4256606722513</v>
      </c>
      <c r="H12" s="56">
        <v>278.02987740755145</v>
      </c>
      <c r="I12" s="56">
        <v>328.59576652897385</v>
      </c>
      <c r="J12" s="56">
        <v>326.52182493406769</v>
      </c>
      <c r="K12" s="56">
        <v>337.59108589676083</v>
      </c>
      <c r="L12" s="56">
        <v>354.43691305206875</v>
      </c>
      <c r="M12" s="71">
        <v>343.13970908222643</v>
      </c>
      <c r="N12" s="74">
        <v>262.45782989284703</v>
      </c>
      <c r="O12" s="56">
        <v>169.42258497181334</v>
      </c>
      <c r="P12" s="56">
        <v>207.19000149354756</v>
      </c>
      <c r="Q12" s="82">
        <v>480.79451046377119</v>
      </c>
      <c r="R12" s="81">
        <v>269.44264103943004</v>
      </c>
      <c r="S12" s="81">
        <v>233.27786930408635</v>
      </c>
      <c r="T12" s="38">
        <v>-23.512836624235067</v>
      </c>
      <c r="U12" s="38">
        <v>-35.447692667053204</v>
      </c>
      <c r="V12" s="38">
        <v>22.291842925202417</v>
      </c>
      <c r="W12" s="38">
        <v>132.05488054342447</v>
      </c>
      <c r="X12" s="38">
        <v>132.05488054342447</v>
      </c>
      <c r="Y12" s="38">
        <v>-13.422066973449597</v>
      </c>
    </row>
    <row r="13" spans="3:25" s="1" customFormat="1" ht="16.5" thickTop="1" thickBot="1" x14ac:dyDescent="0.35">
      <c r="C13" s="31" t="s">
        <v>39</v>
      </c>
      <c r="D13" s="55">
        <v>413.92855831711881</v>
      </c>
      <c r="E13" s="56">
        <v>380.06854148697204</v>
      </c>
      <c r="F13" s="56">
        <v>304.82657284579335</v>
      </c>
      <c r="G13" s="56">
        <v>285.26567428789673</v>
      </c>
      <c r="H13" s="56">
        <v>339.89452855019363</v>
      </c>
      <c r="I13" s="56">
        <v>338.51284006301756</v>
      </c>
      <c r="J13" s="56">
        <v>352.86188166571952</v>
      </c>
      <c r="K13" s="56">
        <v>375.44452383804258</v>
      </c>
      <c r="L13" s="56">
        <v>386.54797230464885</v>
      </c>
      <c r="M13" s="71">
        <v>369.24371998699036</v>
      </c>
      <c r="N13" s="74">
        <v>315.77050662113743</v>
      </c>
      <c r="O13" s="56">
        <v>219.14454655834476</v>
      </c>
      <c r="P13" s="56">
        <v>299.94916115912559</v>
      </c>
      <c r="Q13" s="82">
        <v>395.67777894626141</v>
      </c>
      <c r="R13" s="81">
        <v>296.94798730526082</v>
      </c>
      <c r="S13" s="81">
        <v>284.38701671215949</v>
      </c>
      <c r="T13" s="38">
        <v>-14.481820670568739</v>
      </c>
      <c r="U13" s="38">
        <v>-30.600058598482359</v>
      </c>
      <c r="V13" s="38">
        <v>36.872747175238295</v>
      </c>
      <c r="W13" s="38">
        <v>31.914947658863749</v>
      </c>
      <c r="X13" s="38">
        <v>31.914947658863749</v>
      </c>
      <c r="Y13" s="38">
        <v>-4.2300238190160639</v>
      </c>
    </row>
    <row r="14" spans="3:25" s="1" customFormat="1" ht="16.5" thickTop="1" thickBot="1" x14ac:dyDescent="0.35">
      <c r="C14" s="31" t="s">
        <v>40</v>
      </c>
      <c r="D14" s="55">
        <v>352.48174979361266</v>
      </c>
      <c r="E14" s="56">
        <v>371.49548092206118</v>
      </c>
      <c r="F14" s="56">
        <v>348.21984806642678</v>
      </c>
      <c r="G14" s="56">
        <v>297.10359873312348</v>
      </c>
      <c r="H14" s="56">
        <v>297.87515721188851</v>
      </c>
      <c r="I14" s="56">
        <v>307.68949002298513</v>
      </c>
      <c r="J14" s="56">
        <v>336.59133643168838</v>
      </c>
      <c r="K14" s="56">
        <v>385.89078911931051</v>
      </c>
      <c r="L14" s="56">
        <v>366.52462159353627</v>
      </c>
      <c r="M14" s="71">
        <v>364.71980225470253</v>
      </c>
      <c r="N14" s="74">
        <v>312.69265424195004</v>
      </c>
      <c r="O14" s="56">
        <v>219.95006539055998</v>
      </c>
      <c r="P14" s="56">
        <v>293.33400047533866</v>
      </c>
      <c r="Q14" s="82">
        <v>332.25102534441055</v>
      </c>
      <c r="R14" s="81">
        <v>284.95255568615084</v>
      </c>
      <c r="S14" s="81">
        <v>261.39747744591398</v>
      </c>
      <c r="T14" s="38">
        <v>-14.264963868460114</v>
      </c>
      <c r="U14" s="38">
        <v>-29.65934363767601</v>
      </c>
      <c r="V14" s="38">
        <v>33.363906918814777</v>
      </c>
      <c r="W14" s="38">
        <v>13.267137394917759</v>
      </c>
      <c r="X14" s="38">
        <v>13.267137394917759</v>
      </c>
      <c r="Y14" s="38">
        <v>-8.2663158375672303</v>
      </c>
    </row>
    <row r="15" spans="3:25" s="1" customFormat="1" ht="16.5" thickTop="1" thickBot="1" x14ac:dyDescent="0.35">
      <c r="C15" s="31" t="s">
        <v>41</v>
      </c>
      <c r="D15" s="55">
        <v>364.8483225584331</v>
      </c>
      <c r="E15" s="56">
        <v>353.12815508654296</v>
      </c>
      <c r="F15" s="56">
        <v>355.37388795383504</v>
      </c>
      <c r="G15" s="56">
        <v>281.9649218166112</v>
      </c>
      <c r="H15" s="56">
        <v>280.69175031706862</v>
      </c>
      <c r="I15" s="56">
        <v>339.44653598370655</v>
      </c>
      <c r="J15" s="56">
        <v>345.07469771730348</v>
      </c>
      <c r="K15" s="56">
        <v>352.65660765978805</v>
      </c>
      <c r="L15" s="56">
        <v>343.64539685369948</v>
      </c>
      <c r="M15" s="71">
        <v>332.8177920476125</v>
      </c>
      <c r="N15" s="74">
        <v>287.32909268197255</v>
      </c>
      <c r="O15" s="56">
        <v>183.73542099376897</v>
      </c>
      <c r="P15" s="56">
        <v>262.77325876970008</v>
      </c>
      <c r="Q15" s="82">
        <v>282.29834893259016</v>
      </c>
      <c r="R15" s="81">
        <v>281.16988725638834</v>
      </c>
      <c r="S15" s="81">
        <v>247.78503669232146</v>
      </c>
      <c r="T15" s="38">
        <v>-13.667748675867783</v>
      </c>
      <c r="U15" s="38">
        <v>-36.054014134539877</v>
      </c>
      <c r="V15" s="38">
        <v>43.017202316482859</v>
      </c>
      <c r="W15" s="38">
        <v>7.430394650622449</v>
      </c>
      <c r="X15" s="38">
        <v>7.430394650622449</v>
      </c>
      <c r="Y15" s="38">
        <v>-11.873551214829945</v>
      </c>
    </row>
    <row r="16" spans="3:25" s="1" customFormat="1" ht="16.5" thickTop="1" thickBot="1" x14ac:dyDescent="0.35">
      <c r="C16" s="31" t="s">
        <v>42</v>
      </c>
      <c r="D16" s="55">
        <v>318.75738316297145</v>
      </c>
      <c r="E16" s="56">
        <v>302.19671872535099</v>
      </c>
      <c r="F16" s="56">
        <v>277.71278597804746</v>
      </c>
      <c r="G16" s="56">
        <v>313.66035819695543</v>
      </c>
      <c r="H16" s="56">
        <v>314.43710993123671</v>
      </c>
      <c r="I16" s="56">
        <v>311.20331950207469</v>
      </c>
      <c r="J16" s="56">
        <v>300.87034101802374</v>
      </c>
      <c r="K16" s="56">
        <v>321.44971508917337</v>
      </c>
      <c r="L16" s="56">
        <v>331.07181745643385</v>
      </c>
      <c r="M16" s="71">
        <v>331.98558381667164</v>
      </c>
      <c r="N16" s="74">
        <v>287.42538957657331</v>
      </c>
      <c r="O16" s="56">
        <v>189.95283929507156</v>
      </c>
      <c r="P16" s="56">
        <v>207.83772030798352</v>
      </c>
      <c r="Q16" s="82">
        <v>278.02608055526343</v>
      </c>
      <c r="R16" s="81">
        <v>265.47140411288308</v>
      </c>
      <c r="S16" s="81">
        <v>241.49734352922118</v>
      </c>
      <c r="T16" s="38">
        <v>-13.422328080578723</v>
      </c>
      <c r="U16" s="38">
        <v>-33.912296483304928</v>
      </c>
      <c r="V16" s="38">
        <v>9.4154323142965488</v>
      </c>
      <c r="W16" s="38">
        <v>33.770751595654325</v>
      </c>
      <c r="X16" s="38">
        <v>33.770751595654325</v>
      </c>
      <c r="Y16" s="38">
        <v>-9.0307506617427258</v>
      </c>
    </row>
    <row r="17" spans="2:25" s="1" customFormat="1" ht="16.5" thickTop="1" thickBot="1" x14ac:dyDescent="0.35">
      <c r="C17" s="31" t="s">
        <v>43</v>
      </c>
      <c r="D17" s="55">
        <v>300.18858663359941</v>
      </c>
      <c r="E17" s="56">
        <v>295.83005507474428</v>
      </c>
      <c r="F17" s="56">
        <v>278.55599991445496</v>
      </c>
      <c r="G17" s="56">
        <v>261.62239353809423</v>
      </c>
      <c r="H17" s="56">
        <v>243.83397273242662</v>
      </c>
      <c r="I17" s="56">
        <v>288.16745850227909</v>
      </c>
      <c r="J17" s="56">
        <v>270.24796798283614</v>
      </c>
      <c r="K17" s="56">
        <v>300.77154439649536</v>
      </c>
      <c r="L17" s="56">
        <v>284.12119414330277</v>
      </c>
      <c r="M17" s="71">
        <v>284.64318584865424</v>
      </c>
      <c r="N17" s="74">
        <v>219.5341261897087</v>
      </c>
      <c r="O17" s="56">
        <v>166.92844615677188</v>
      </c>
      <c r="P17" s="56">
        <v>224.71682643155754</v>
      </c>
      <c r="Q17" s="82">
        <v>208.35524240193502</v>
      </c>
      <c r="R17" s="81">
        <v>205.29057626158783</v>
      </c>
      <c r="S17" s="81">
        <v>188.82186974090652</v>
      </c>
      <c r="T17" s="38">
        <v>-22.87392177150668</v>
      </c>
      <c r="U17" s="38">
        <v>-23.962415751015417</v>
      </c>
      <c r="V17" s="38">
        <v>34.61865344419089</v>
      </c>
      <c r="W17" s="38">
        <v>-7.2809785940109837</v>
      </c>
      <c r="X17" s="38">
        <v>-7.2809785940109837</v>
      </c>
      <c r="Y17" s="38">
        <v>-8.022144426004413</v>
      </c>
    </row>
    <row r="18" spans="2:25" s="1" customFormat="1" ht="16.5" thickTop="1" thickBot="1" x14ac:dyDescent="0.35">
      <c r="C18" s="31" t="s">
        <v>44</v>
      </c>
      <c r="D18" s="55">
        <v>248.84797414890357</v>
      </c>
      <c r="E18" s="56">
        <v>207.09701496459903</v>
      </c>
      <c r="F18" s="56">
        <v>196.92898686780399</v>
      </c>
      <c r="G18" s="56">
        <v>181.85773815832781</v>
      </c>
      <c r="H18" s="56">
        <v>194.08487309191705</v>
      </c>
      <c r="I18" s="56">
        <v>221.93542813018053</v>
      </c>
      <c r="J18" s="56">
        <v>218.39346879909345</v>
      </c>
      <c r="K18" s="56">
        <v>220.35839788766575</v>
      </c>
      <c r="L18" s="56">
        <v>188.84687123527252</v>
      </c>
      <c r="M18" s="71">
        <v>212.7889782522451</v>
      </c>
      <c r="N18" s="74">
        <v>164.29806493390188</v>
      </c>
      <c r="O18" s="56">
        <v>143.09714121373031</v>
      </c>
      <c r="P18" s="56">
        <v>360.55953881438933</v>
      </c>
      <c r="Q18" s="82">
        <v>170.56209906404459</v>
      </c>
      <c r="R18" s="81">
        <v>145.11920046077759</v>
      </c>
      <c r="S18" s="81">
        <v>145.89366871249615</v>
      </c>
      <c r="T18" s="38">
        <v>-22.788263619961057</v>
      </c>
      <c r="U18" s="38">
        <v>-12.903939999963379</v>
      </c>
      <c r="V18" s="38">
        <v>151.96837320170957</v>
      </c>
      <c r="W18" s="38">
        <v>-52.695163848695898</v>
      </c>
      <c r="X18" s="38">
        <v>-52.695163848695898</v>
      </c>
      <c r="Y18" s="38">
        <v>0.53367731441428423</v>
      </c>
    </row>
    <row r="19" spans="2:25" s="1" customFormat="1" ht="16.5" thickTop="1" thickBot="1" x14ac:dyDescent="0.35">
      <c r="C19" s="31" t="s">
        <v>47</v>
      </c>
      <c r="D19" s="57">
        <v>4010.1313388143462</v>
      </c>
      <c r="E19" s="58">
        <v>3839.1490889462566</v>
      </c>
      <c r="F19" s="58">
        <v>3612.3438865216717</v>
      </c>
      <c r="G19" s="58">
        <v>3113.0562823713249</v>
      </c>
      <c r="H19" s="58">
        <v>3368.1056894905796</v>
      </c>
      <c r="I19" s="58">
        <v>3617.6682707515315</v>
      </c>
      <c r="J19" s="58">
        <v>3598.4035081487614</v>
      </c>
      <c r="K19" s="58">
        <v>3839.6690732903089</v>
      </c>
      <c r="L19" s="58">
        <v>3767.0038367631655</v>
      </c>
      <c r="M19" s="72">
        <v>3710.0430216958875</v>
      </c>
      <c r="N19" s="75">
        <v>3007.2967142498851</v>
      </c>
      <c r="O19" s="58">
        <v>2104.8447425369536</v>
      </c>
      <c r="P19" s="58">
        <v>2886.3495701116653</v>
      </c>
      <c r="Q19" s="83">
        <v>3903.1866471469057</v>
      </c>
      <c r="R19" s="83">
        <v>2870.075328513075</v>
      </c>
      <c r="S19" s="83">
        <v>2642.7163653556604</v>
      </c>
      <c r="T19" s="38">
        <v>-18.941729336733459</v>
      </c>
      <c r="U19" s="38">
        <v>-30.00874398048985</v>
      </c>
      <c r="V19" s="38">
        <v>37.128858570004063</v>
      </c>
      <c r="W19" s="38">
        <v>35.229172778122702</v>
      </c>
      <c r="X19" s="38">
        <v>35.229172778122702</v>
      </c>
      <c r="Y19" s="38">
        <v>-7.9217071725850623</v>
      </c>
    </row>
    <row r="20" spans="2:25" s="1" customFormat="1" ht="16.5" thickTop="1" thickBot="1" x14ac:dyDescent="0.3">
      <c r="B20" s="100"/>
      <c r="C20" s="44" t="s">
        <v>163</v>
      </c>
      <c r="D20" s="36">
        <v>340.48969309984392</v>
      </c>
      <c r="E20" s="36">
        <v>328.26611831860509</v>
      </c>
      <c r="F20" s="36">
        <v>308.63321358377141</v>
      </c>
      <c r="G20" s="36">
        <v>258.18828360738723</v>
      </c>
      <c r="H20" s="36">
        <v>279.08932113573582</v>
      </c>
      <c r="I20" s="36">
        <v>299.74887928516745</v>
      </c>
      <c r="J20" s="36">
        <v>297.72096667033401</v>
      </c>
      <c r="K20" s="36">
        <v>317.04532596923838</v>
      </c>
      <c r="L20" s="36">
        <v>310.83688581259236</v>
      </c>
      <c r="M20" s="36">
        <v>306.32247295746879</v>
      </c>
      <c r="N20" s="36">
        <v>248.41610277380269</v>
      </c>
      <c r="O20" s="36">
        <v>175.11658943662178</v>
      </c>
      <c r="P20" s="36">
        <v>240.55873855050888</v>
      </c>
      <c r="Q20" s="36">
        <v>341.28851614260174</v>
      </c>
      <c r="R20" s="36">
        <v>240.1201265109211</v>
      </c>
      <c r="S20" s="36">
        <v>218.55250170847782</v>
      </c>
      <c r="T20" s="36">
        <v>-18.999820434494424</v>
      </c>
      <c r="U20" s="36">
        <v>-28.587110428646312</v>
      </c>
      <c r="V20" s="36">
        <v>46.455913579057807</v>
      </c>
      <c r="W20" s="36">
        <v>41.873256485730671</v>
      </c>
      <c r="X20" s="36">
        <v>-29.643068795613711</v>
      </c>
      <c r="Y20" s="36">
        <v>-8.9820145923762631</v>
      </c>
    </row>
    <row r="21" spans="2:25" s="1" customFormat="1" x14ac:dyDescent="0.25">
      <c r="B21" s="5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5" s="1" customFormat="1" x14ac:dyDescent="0.25">
      <c r="B22" s="5"/>
      <c r="C22" s="47" t="s">
        <v>81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5" s="1" customFormat="1" x14ac:dyDescent="0.25">
      <c r="C23" s="69" t="s">
        <v>173</v>
      </c>
      <c r="D23" s="9"/>
      <c r="E23" s="9"/>
      <c r="F23" s="9"/>
      <c r="G23" s="9"/>
      <c r="H23" s="9"/>
      <c r="I23" s="9"/>
    </row>
    <row r="24" spans="2:25" x14ac:dyDescent="0.25">
      <c r="C24" s="47" t="s">
        <v>175</v>
      </c>
    </row>
    <row r="25" spans="2:25" x14ac:dyDescent="0.25">
      <c r="C25" s="45" t="s">
        <v>91</v>
      </c>
    </row>
    <row r="26" spans="2:25" x14ac:dyDescent="0.25">
      <c r="C26" s="47" t="s">
        <v>70</v>
      </c>
    </row>
    <row r="27" spans="2:25" x14ac:dyDescent="0.25">
      <c r="C27" s="76" t="s">
        <v>174</v>
      </c>
    </row>
    <row r="28" spans="2:25" x14ac:dyDescent="0.25">
      <c r="C28" s="76" t="s">
        <v>176</v>
      </c>
    </row>
  </sheetData>
  <mergeCells count="2">
    <mergeCell ref="G3:N3"/>
    <mergeCell ref="G4:N4"/>
  </mergeCells>
  <pageMargins left="0" right="0" top="0" bottom="0.59055118110236227" header="0" footer="0"/>
  <pageSetup paperSize="9" scale="90" orientation="landscape" r:id="rId1"/>
  <rowBreaks count="1" manualBreakCount="1">
    <brk id="27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S24"/>
  <sheetViews>
    <sheetView showGridLines="0" showZeros="0" topLeftCell="A13" zoomScaleNormal="100" workbookViewId="0">
      <selection activeCell="W42" sqref="W42"/>
    </sheetView>
  </sheetViews>
  <sheetFormatPr baseColWidth="10" defaultColWidth="11" defaultRowHeight="15" x14ac:dyDescent="0.25"/>
  <cols>
    <col min="1" max="1" width="3.5703125" customWidth="1"/>
    <col min="2" max="2" width="2.85546875" customWidth="1"/>
    <col min="3" max="3" width="10.7109375" customWidth="1"/>
    <col min="4" max="6" width="10.7109375" hidden="1" customWidth="1"/>
    <col min="7" max="13" width="10.7109375" customWidth="1"/>
    <col min="14" max="14" width="10.5703125" customWidth="1"/>
    <col min="15" max="15" width="10.710937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159</v>
      </c>
      <c r="H3" s="103"/>
      <c r="I3" s="103"/>
      <c r="J3" s="103"/>
      <c r="K3" s="103"/>
      <c r="L3" s="103"/>
      <c r="M3" s="15"/>
      <c r="N3" s="15"/>
    </row>
    <row r="4" spans="3:19" s="1" customFormat="1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5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</row>
    <row r="7" spans="3:19" s="1" customFormat="1" ht="16.5" thickTop="1" thickBot="1" x14ac:dyDescent="0.3">
      <c r="C7" s="31" t="s">
        <v>33</v>
      </c>
      <c r="D7" s="39">
        <v>105</v>
      </c>
      <c r="E7" s="39">
        <v>91</v>
      </c>
      <c r="F7" s="39">
        <v>86</v>
      </c>
      <c r="G7" s="39">
        <v>82</v>
      </c>
      <c r="H7" s="39">
        <v>69</v>
      </c>
      <c r="I7" s="39">
        <v>93</v>
      </c>
      <c r="J7" s="39">
        <v>83</v>
      </c>
      <c r="K7" s="39">
        <v>90</v>
      </c>
      <c r="L7" s="39">
        <v>121</v>
      </c>
      <c r="M7" s="62">
        <v>123</v>
      </c>
      <c r="N7" s="66">
        <v>123</v>
      </c>
      <c r="O7" s="39">
        <v>142</v>
      </c>
      <c r="P7" s="39">
        <v>39</v>
      </c>
      <c r="Q7" s="90">
        <v>96</v>
      </c>
      <c r="R7" s="39">
        <v>112</v>
      </c>
      <c r="S7" s="39">
        <v>134</v>
      </c>
    </row>
    <row r="8" spans="3:19" s="1" customFormat="1" ht="16.5" thickTop="1" thickBot="1" x14ac:dyDescent="0.3">
      <c r="C8" s="31" t="s">
        <v>34</v>
      </c>
      <c r="D8" s="40">
        <v>122</v>
      </c>
      <c r="E8" s="40">
        <v>125</v>
      </c>
      <c r="F8" s="40">
        <v>83</v>
      </c>
      <c r="G8" s="40">
        <v>101</v>
      </c>
      <c r="H8" s="40">
        <v>79</v>
      </c>
      <c r="I8" s="40">
        <v>90</v>
      </c>
      <c r="J8" s="40">
        <v>94</v>
      </c>
      <c r="K8" s="40">
        <v>123</v>
      </c>
      <c r="L8" s="40">
        <v>145</v>
      </c>
      <c r="M8" s="63">
        <v>124</v>
      </c>
      <c r="N8" s="67">
        <v>154</v>
      </c>
      <c r="O8" s="40">
        <v>164</v>
      </c>
      <c r="P8" s="39">
        <v>31</v>
      </c>
      <c r="Q8" s="91">
        <v>116</v>
      </c>
      <c r="R8" s="39">
        <v>157</v>
      </c>
      <c r="S8" s="39">
        <v>182</v>
      </c>
    </row>
    <row r="9" spans="3:19" s="1" customFormat="1" ht="16.5" thickTop="1" thickBot="1" x14ac:dyDescent="0.3">
      <c r="C9" s="31" t="s">
        <v>35</v>
      </c>
      <c r="D9" s="40">
        <v>165</v>
      </c>
      <c r="E9" s="40">
        <v>162</v>
      </c>
      <c r="F9" s="40">
        <v>166</v>
      </c>
      <c r="G9" s="40">
        <v>123</v>
      </c>
      <c r="H9" s="40">
        <v>111</v>
      </c>
      <c r="I9" s="40">
        <v>147</v>
      </c>
      <c r="J9" s="40">
        <v>158</v>
      </c>
      <c r="K9" s="40">
        <v>193</v>
      </c>
      <c r="L9" s="40">
        <v>204</v>
      </c>
      <c r="M9" s="63">
        <v>221</v>
      </c>
      <c r="N9" s="67">
        <v>212</v>
      </c>
      <c r="O9" s="40">
        <v>107</v>
      </c>
      <c r="P9" s="39">
        <v>52</v>
      </c>
      <c r="Q9" s="91">
        <v>223</v>
      </c>
      <c r="R9" s="39">
        <v>228</v>
      </c>
      <c r="S9" s="39">
        <v>281</v>
      </c>
    </row>
    <row r="10" spans="3:19" s="1" customFormat="1" ht="16.5" thickTop="1" thickBot="1" x14ac:dyDescent="0.3">
      <c r="C10" s="31" t="s">
        <v>36</v>
      </c>
      <c r="D10" s="40">
        <v>191</v>
      </c>
      <c r="E10" s="40">
        <v>195</v>
      </c>
      <c r="F10" s="40">
        <v>230</v>
      </c>
      <c r="G10" s="40">
        <v>185</v>
      </c>
      <c r="H10" s="40">
        <v>191</v>
      </c>
      <c r="I10" s="40">
        <v>236</v>
      </c>
      <c r="J10" s="40">
        <v>272</v>
      </c>
      <c r="K10" s="40">
        <v>328</v>
      </c>
      <c r="L10" s="40">
        <v>335</v>
      </c>
      <c r="M10" s="63">
        <v>352</v>
      </c>
      <c r="N10" s="67">
        <v>386</v>
      </c>
      <c r="O10" s="40">
        <v>12</v>
      </c>
      <c r="P10" s="39">
        <v>73</v>
      </c>
      <c r="Q10" s="91">
        <v>373</v>
      </c>
      <c r="R10" s="39">
        <v>446</v>
      </c>
      <c r="S10" s="39">
        <v>466</v>
      </c>
    </row>
    <row r="11" spans="3:19" s="1" customFormat="1" ht="16.5" thickTop="1" thickBot="1" x14ac:dyDescent="0.3">
      <c r="C11" s="31" t="s">
        <v>37</v>
      </c>
      <c r="D11" s="40">
        <v>291</v>
      </c>
      <c r="E11" s="40">
        <v>328</v>
      </c>
      <c r="F11" s="40">
        <v>306</v>
      </c>
      <c r="G11" s="40">
        <v>268</v>
      </c>
      <c r="H11" s="40">
        <v>357</v>
      </c>
      <c r="I11" s="40">
        <v>400</v>
      </c>
      <c r="J11" s="40">
        <v>397</v>
      </c>
      <c r="K11" s="40">
        <v>498</v>
      </c>
      <c r="L11" s="40">
        <v>602</v>
      </c>
      <c r="M11" s="63">
        <v>576</v>
      </c>
      <c r="N11" s="67">
        <v>561</v>
      </c>
      <c r="O11" s="40">
        <v>36</v>
      </c>
      <c r="P11" s="39">
        <v>146</v>
      </c>
      <c r="Q11" s="91">
        <v>571</v>
      </c>
      <c r="R11" s="39">
        <v>722</v>
      </c>
      <c r="S11" s="39">
        <v>764</v>
      </c>
    </row>
    <row r="12" spans="3:19" s="1" customFormat="1" ht="16.5" thickTop="1" thickBot="1" x14ac:dyDescent="0.3">
      <c r="C12" s="31" t="s">
        <v>38</v>
      </c>
      <c r="D12" s="40">
        <v>457</v>
      </c>
      <c r="E12" s="40">
        <v>428</v>
      </c>
      <c r="F12" s="40">
        <v>472</v>
      </c>
      <c r="G12" s="40">
        <v>401</v>
      </c>
      <c r="H12" s="40">
        <v>433</v>
      </c>
      <c r="I12" s="40">
        <v>508</v>
      </c>
      <c r="J12" s="40">
        <v>542</v>
      </c>
      <c r="K12" s="40">
        <v>678</v>
      </c>
      <c r="L12" s="40">
        <v>731</v>
      </c>
      <c r="M12" s="63">
        <v>764</v>
      </c>
      <c r="N12" s="67">
        <v>748</v>
      </c>
      <c r="O12" s="40">
        <v>95</v>
      </c>
      <c r="P12" s="39">
        <v>312</v>
      </c>
      <c r="Q12" s="91">
        <v>783</v>
      </c>
      <c r="R12" s="39">
        <v>842</v>
      </c>
      <c r="S12" s="39">
        <v>849</v>
      </c>
    </row>
    <row r="13" spans="3:19" s="1" customFormat="1" ht="16.5" thickTop="1" thickBot="1" x14ac:dyDescent="0.3">
      <c r="C13" s="31" t="s">
        <v>39</v>
      </c>
      <c r="D13" s="40">
        <v>578</v>
      </c>
      <c r="E13" s="40">
        <v>532</v>
      </c>
      <c r="F13" s="40">
        <v>609</v>
      </c>
      <c r="G13" s="40">
        <v>493</v>
      </c>
      <c r="H13" s="40">
        <v>570</v>
      </c>
      <c r="I13" s="40">
        <v>635</v>
      </c>
      <c r="J13" s="40">
        <v>746</v>
      </c>
      <c r="K13" s="40">
        <v>838</v>
      </c>
      <c r="L13" s="40">
        <v>897</v>
      </c>
      <c r="M13" s="63">
        <v>940</v>
      </c>
      <c r="N13" s="67">
        <v>988</v>
      </c>
      <c r="O13" s="40">
        <v>266</v>
      </c>
      <c r="P13" s="39">
        <v>532</v>
      </c>
      <c r="Q13" s="91">
        <v>943</v>
      </c>
      <c r="R13" s="39">
        <v>1146</v>
      </c>
      <c r="S13" s="39">
        <v>1050</v>
      </c>
    </row>
    <row r="14" spans="3:19" s="1" customFormat="1" ht="16.5" thickTop="1" thickBot="1" x14ac:dyDescent="0.3">
      <c r="C14" s="31" t="s">
        <v>40</v>
      </c>
      <c r="D14" s="40">
        <v>584</v>
      </c>
      <c r="E14" s="40">
        <v>680</v>
      </c>
      <c r="F14" s="40">
        <v>657</v>
      </c>
      <c r="G14" s="40">
        <v>652</v>
      </c>
      <c r="H14" s="40">
        <v>668</v>
      </c>
      <c r="I14" s="40">
        <v>675</v>
      </c>
      <c r="J14" s="40">
        <v>780</v>
      </c>
      <c r="K14" s="40">
        <v>882</v>
      </c>
      <c r="L14" s="40">
        <v>936</v>
      </c>
      <c r="M14" s="63">
        <v>945</v>
      </c>
      <c r="N14" s="67">
        <v>990</v>
      </c>
      <c r="O14" s="40">
        <v>339</v>
      </c>
      <c r="P14" s="39">
        <v>679</v>
      </c>
      <c r="Q14" s="91">
        <v>986</v>
      </c>
      <c r="R14" s="39">
        <v>1088</v>
      </c>
      <c r="S14" s="39">
        <v>1155</v>
      </c>
    </row>
    <row r="15" spans="3:19" s="1" customFormat="1" ht="16.5" thickTop="1" thickBot="1" x14ac:dyDescent="0.3">
      <c r="C15" s="31" t="s">
        <v>41</v>
      </c>
      <c r="D15" s="40">
        <v>433</v>
      </c>
      <c r="E15" s="40">
        <v>460</v>
      </c>
      <c r="F15" s="40">
        <v>482</v>
      </c>
      <c r="G15" s="40">
        <v>395</v>
      </c>
      <c r="H15" s="40">
        <v>423</v>
      </c>
      <c r="I15" s="40">
        <v>522</v>
      </c>
      <c r="J15" s="40">
        <v>566</v>
      </c>
      <c r="K15" s="40">
        <v>686</v>
      </c>
      <c r="L15" s="40">
        <v>708</v>
      </c>
      <c r="M15" s="63">
        <v>750</v>
      </c>
      <c r="N15" s="67">
        <v>764</v>
      </c>
      <c r="O15" s="40">
        <v>122</v>
      </c>
      <c r="P15" s="39">
        <v>548</v>
      </c>
      <c r="Q15" s="91">
        <v>740</v>
      </c>
      <c r="R15" s="39">
        <v>892</v>
      </c>
      <c r="S15" s="39">
        <v>792</v>
      </c>
    </row>
    <row r="16" spans="3:19" s="1" customFormat="1" ht="16.5" thickTop="1" thickBot="1" x14ac:dyDescent="0.3">
      <c r="C16" s="31" t="s">
        <v>42</v>
      </c>
      <c r="D16" s="40">
        <v>244</v>
      </c>
      <c r="E16" s="40">
        <v>296</v>
      </c>
      <c r="F16" s="40">
        <v>266</v>
      </c>
      <c r="G16" s="40">
        <v>271</v>
      </c>
      <c r="H16" s="40">
        <v>279</v>
      </c>
      <c r="I16" s="40">
        <v>291</v>
      </c>
      <c r="J16" s="40">
        <v>339</v>
      </c>
      <c r="K16" s="40">
        <v>417</v>
      </c>
      <c r="L16" s="40">
        <v>474</v>
      </c>
      <c r="M16" s="63">
        <v>457</v>
      </c>
      <c r="N16" s="67">
        <v>522</v>
      </c>
      <c r="O16" s="40">
        <v>76</v>
      </c>
      <c r="P16" s="39">
        <v>309</v>
      </c>
      <c r="Q16" s="91">
        <v>468</v>
      </c>
      <c r="R16" s="39">
        <v>587</v>
      </c>
      <c r="S16" s="39">
        <v>631</v>
      </c>
    </row>
    <row r="17" spans="2:19" s="1" customFormat="1" ht="16.5" thickTop="1" thickBot="1" x14ac:dyDescent="0.3">
      <c r="C17" s="31" t="s">
        <v>43</v>
      </c>
      <c r="D17" s="40">
        <v>118</v>
      </c>
      <c r="E17" s="40">
        <v>85</v>
      </c>
      <c r="F17" s="40">
        <v>114</v>
      </c>
      <c r="G17" s="40">
        <v>78</v>
      </c>
      <c r="H17" s="40">
        <v>90</v>
      </c>
      <c r="I17" s="40">
        <v>92</v>
      </c>
      <c r="J17" s="40">
        <v>104</v>
      </c>
      <c r="K17" s="40">
        <v>147</v>
      </c>
      <c r="L17" s="40">
        <v>159</v>
      </c>
      <c r="M17" s="63">
        <v>162</v>
      </c>
      <c r="N17" s="67">
        <v>138</v>
      </c>
      <c r="O17" s="40">
        <v>59</v>
      </c>
      <c r="P17" s="39">
        <v>120</v>
      </c>
      <c r="Q17" s="91">
        <v>156</v>
      </c>
      <c r="R17" s="39">
        <v>181</v>
      </c>
      <c r="S17" s="39">
        <v>175</v>
      </c>
    </row>
    <row r="18" spans="2:19" s="1" customFormat="1" ht="16.5" thickTop="1" thickBot="1" x14ac:dyDescent="0.3">
      <c r="C18" s="31" t="s">
        <v>44</v>
      </c>
      <c r="D18" s="40">
        <v>79</v>
      </c>
      <c r="E18" s="40">
        <v>73</v>
      </c>
      <c r="F18" s="40">
        <v>74</v>
      </c>
      <c r="G18" s="40">
        <v>58</v>
      </c>
      <c r="H18" s="40">
        <v>81</v>
      </c>
      <c r="I18" s="40">
        <v>84</v>
      </c>
      <c r="J18" s="40">
        <v>85</v>
      </c>
      <c r="K18" s="40">
        <v>102</v>
      </c>
      <c r="L18" s="40">
        <v>118</v>
      </c>
      <c r="M18" s="63">
        <v>108</v>
      </c>
      <c r="N18" s="67">
        <v>120</v>
      </c>
      <c r="O18" s="40">
        <v>59</v>
      </c>
      <c r="P18" s="39">
        <v>95</v>
      </c>
      <c r="Q18" s="91">
        <v>110</v>
      </c>
      <c r="R18" s="39">
        <v>125</v>
      </c>
      <c r="S18" s="39">
        <v>95</v>
      </c>
    </row>
    <row r="19" spans="2:19" s="1" customFormat="1" ht="16.5" thickTop="1" thickBot="1" x14ac:dyDescent="0.3">
      <c r="C19" s="31" t="s">
        <v>45</v>
      </c>
      <c r="D19" s="41">
        <v>3367</v>
      </c>
      <c r="E19" s="41">
        <v>3455</v>
      </c>
      <c r="F19" s="41">
        <v>3545</v>
      </c>
      <c r="G19" s="41">
        <v>3107</v>
      </c>
      <c r="H19" s="41">
        <v>3351</v>
      </c>
      <c r="I19" s="41">
        <v>3773</v>
      </c>
      <c r="J19" s="41">
        <v>4166</v>
      </c>
      <c r="K19" s="41">
        <v>4982</v>
      </c>
      <c r="L19" s="41">
        <v>5430</v>
      </c>
      <c r="M19" s="64">
        <v>5522</v>
      </c>
      <c r="N19" s="68">
        <v>5706</v>
      </c>
      <c r="O19" s="41">
        <v>1477</v>
      </c>
      <c r="P19" s="41">
        <v>2936</v>
      </c>
      <c r="Q19" s="92">
        <v>5565</v>
      </c>
      <c r="R19" s="41">
        <v>6526</v>
      </c>
      <c r="S19" s="41">
        <v>6574</v>
      </c>
    </row>
    <row r="20" spans="2:19" s="15" customFormat="1" ht="16.5" thickTop="1" thickBot="1" x14ac:dyDescent="0.3">
      <c r="C20" s="44" t="s">
        <v>46</v>
      </c>
      <c r="D20" s="42"/>
      <c r="E20" s="42"/>
      <c r="F20" s="42"/>
      <c r="G20" s="42">
        <v>3107</v>
      </c>
      <c r="H20" s="42">
        <v>3351</v>
      </c>
      <c r="I20" s="42">
        <v>3773</v>
      </c>
      <c r="J20" s="42">
        <v>4166</v>
      </c>
      <c r="K20" s="42">
        <v>4982</v>
      </c>
      <c r="L20" s="42">
        <v>5430</v>
      </c>
      <c r="M20" s="42">
        <v>5522</v>
      </c>
      <c r="N20" s="42">
        <v>5706</v>
      </c>
      <c r="O20" s="42">
        <v>1477</v>
      </c>
      <c r="P20" s="42">
        <v>2936</v>
      </c>
      <c r="Q20" s="42">
        <v>5565</v>
      </c>
      <c r="R20" s="42">
        <v>6526</v>
      </c>
      <c r="S20" s="42">
        <v>6574</v>
      </c>
    </row>
    <row r="21" spans="2:19" s="1" customFormat="1" x14ac:dyDescent="0.25">
      <c r="C21" s="69" t="s">
        <v>173</v>
      </c>
    </row>
    <row r="22" spans="2:19" s="1" customFormat="1" x14ac:dyDescent="0.25">
      <c r="C22" s="45" t="s">
        <v>91</v>
      </c>
    </row>
    <row r="23" spans="2:19" s="1" customFormat="1" x14ac:dyDescent="0.25">
      <c r="C23" s="47" t="s">
        <v>68</v>
      </c>
    </row>
    <row r="24" spans="2:19" s="1" customFormat="1" x14ac:dyDescent="0.25">
      <c r="B24" s="3"/>
      <c r="C24" s="76" t="s">
        <v>174</v>
      </c>
    </row>
  </sheetData>
  <mergeCells count="2">
    <mergeCell ref="G3:L3"/>
    <mergeCell ref="G4:L4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Y28"/>
  <sheetViews>
    <sheetView showGridLines="0" showZeros="0" tabSelected="1" zoomScaleNormal="100" workbookViewId="0">
      <selection activeCell="X6" sqref="X6:Y20"/>
    </sheetView>
  </sheetViews>
  <sheetFormatPr baseColWidth="10" defaultColWidth="11" defaultRowHeight="15" x14ac:dyDescent="0.25"/>
  <cols>
    <col min="1" max="1" width="2" customWidth="1"/>
    <col min="2" max="2" width="1.28515625" customWidth="1"/>
    <col min="3" max="3" width="11.5703125" customWidth="1"/>
    <col min="4" max="4" width="9.7109375" hidden="1" customWidth="1"/>
    <col min="5" max="5" width="9.42578125" hidden="1" customWidth="1"/>
    <col min="6" max="6" width="9.7109375" hidden="1" customWidth="1"/>
    <col min="7" max="14" width="9.7109375" customWidth="1"/>
    <col min="15" max="15" width="9.140625" customWidth="1"/>
    <col min="16" max="16" width="8.85546875" customWidth="1"/>
    <col min="17" max="17" width="10.85546875" customWidth="1"/>
    <col min="18" max="19" width="10.7109375" customWidth="1"/>
    <col min="20" max="20" width="10.5703125" hidden="1" customWidth="1"/>
    <col min="21" max="22" width="0" hidden="1" customWidth="1"/>
  </cols>
  <sheetData>
    <row r="2" spans="2:25" s="1" customFormat="1" x14ac:dyDescent="0.25"/>
    <row r="3" spans="2:25" s="1" customFormat="1" ht="16.5" x14ac:dyDescent="0.25">
      <c r="B3" s="11"/>
      <c r="C3" s="15"/>
      <c r="E3" s="84"/>
      <c r="F3" s="84"/>
      <c r="G3" s="103" t="s">
        <v>167</v>
      </c>
      <c r="H3" s="103"/>
      <c r="I3" s="103"/>
      <c r="J3" s="103"/>
      <c r="K3" s="103"/>
      <c r="L3" s="103"/>
      <c r="M3" s="103"/>
      <c r="N3" s="103"/>
      <c r="O3" s="103"/>
      <c r="P3" s="33"/>
    </row>
    <row r="4" spans="2:25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03"/>
      <c r="O4" s="103"/>
      <c r="P4" s="34"/>
    </row>
    <row r="5" spans="2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2:25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  <c r="T6" s="35" t="s">
        <v>69</v>
      </c>
      <c r="U6" s="35" t="s">
        <v>76</v>
      </c>
      <c r="V6" s="35" t="s">
        <v>92</v>
      </c>
      <c r="W6" s="35" t="s">
        <v>99</v>
      </c>
      <c r="X6" s="35" t="s">
        <v>104</v>
      </c>
      <c r="Y6" s="35" t="s">
        <v>145</v>
      </c>
    </row>
    <row r="7" spans="2:25" s="1" customFormat="1" ht="16.5" thickTop="1" thickBot="1" x14ac:dyDescent="0.35">
      <c r="C7" s="31" t="s">
        <v>33</v>
      </c>
      <c r="D7" s="53">
        <v>350.72483131805734</v>
      </c>
      <c r="E7" s="54">
        <v>323.15340909090907</v>
      </c>
      <c r="F7" s="54">
        <v>313.46819755786402</v>
      </c>
      <c r="G7" s="54">
        <v>295.03831900118735</v>
      </c>
      <c r="H7" s="54">
        <v>253.89115796445523</v>
      </c>
      <c r="I7" s="54">
        <v>332.03613124352887</v>
      </c>
      <c r="J7" s="54">
        <v>275.48209366391183</v>
      </c>
      <c r="K7" s="54">
        <v>276.30245909188591</v>
      </c>
      <c r="L7" s="54">
        <v>344.89638856426188</v>
      </c>
      <c r="M7" s="70">
        <v>329.47605271616845</v>
      </c>
      <c r="N7" s="73">
        <v>254.72166998011929</v>
      </c>
      <c r="O7" s="54">
        <v>291.5032948083674</v>
      </c>
      <c r="P7" s="54">
        <v>100.05130836326322</v>
      </c>
      <c r="Q7" s="81">
        <v>213.92280951956502</v>
      </c>
      <c r="R7" s="81">
        <v>228.33377505045769</v>
      </c>
      <c r="S7" s="81">
        <v>255.45705843103613</v>
      </c>
      <c r="T7" s="37">
        <v>-22.688866799204774</v>
      </c>
      <c r="U7" s="37">
        <v>14.439927639889795</v>
      </c>
      <c r="V7" s="37">
        <v>-65.677469124650415</v>
      </c>
      <c r="W7" s="37">
        <v>113.81310551468317</v>
      </c>
      <c r="X7" s="37">
        <v>6.736525928795202</v>
      </c>
      <c r="Y7" s="37">
        <v>11.878787259828153</v>
      </c>
    </row>
    <row r="8" spans="2:25" s="1" customFormat="1" ht="16.5" thickTop="1" thickBot="1" x14ac:dyDescent="0.35">
      <c r="C8" s="31" t="s">
        <v>34</v>
      </c>
      <c r="D8" s="55">
        <v>352.66231138347689</v>
      </c>
      <c r="E8" s="56">
        <v>373.90445993239808</v>
      </c>
      <c r="F8" s="56">
        <v>249.84196743023992</v>
      </c>
      <c r="G8" s="56">
        <v>303.89649465924475</v>
      </c>
      <c r="H8" s="56">
        <v>236.72539853769626</v>
      </c>
      <c r="I8" s="56">
        <v>259.01516677698794</v>
      </c>
      <c r="J8" s="56">
        <v>251.44446822169911</v>
      </c>
      <c r="K8" s="56">
        <v>304.77983992863693</v>
      </c>
      <c r="L8" s="56">
        <v>327.30638134579357</v>
      </c>
      <c r="M8" s="71">
        <v>262.87894848420609</v>
      </c>
      <c r="N8" s="74">
        <v>263.34689968877183</v>
      </c>
      <c r="O8" s="56">
        <v>274.04127328933077</v>
      </c>
      <c r="P8" s="56">
        <v>79.923685771005751</v>
      </c>
      <c r="Q8" s="82">
        <v>214.60418478160324</v>
      </c>
      <c r="R8" s="81">
        <v>261.71901046876042</v>
      </c>
      <c r="S8" s="81">
        <v>276.74715649899639</v>
      </c>
      <c r="T8" s="38">
        <v>0.17801014773682072</v>
      </c>
      <c r="U8" s="38">
        <v>4.0609453208667929</v>
      </c>
      <c r="V8" s="38">
        <v>-70.835164786793655</v>
      </c>
      <c r="W8" s="38">
        <v>168.51137145561435</v>
      </c>
      <c r="X8" s="38">
        <v>21.954290283344026</v>
      </c>
      <c r="Y8" s="38">
        <v>5.7420918730050676</v>
      </c>
    </row>
    <row r="9" spans="2:25" s="1" customFormat="1" ht="16.5" thickTop="1" thickBot="1" x14ac:dyDescent="0.35">
      <c r="C9" s="31" t="s">
        <v>35</v>
      </c>
      <c r="D9" s="55">
        <v>397.67660456484538</v>
      </c>
      <c r="E9" s="56">
        <v>382.87010777084515</v>
      </c>
      <c r="F9" s="56">
        <v>409.15925168223606</v>
      </c>
      <c r="G9" s="56">
        <v>279.04444293200845</v>
      </c>
      <c r="H9" s="56">
        <v>245.1521710322894</v>
      </c>
      <c r="I9" s="56">
        <v>325.61024232490144</v>
      </c>
      <c r="J9" s="56">
        <v>306.39156065777229</v>
      </c>
      <c r="K9" s="56">
        <v>330.90441491641661</v>
      </c>
      <c r="L9" s="56">
        <v>330.13448125192173</v>
      </c>
      <c r="M9" s="71">
        <v>316.03935476490102</v>
      </c>
      <c r="N9" s="74">
        <v>274.70035633300938</v>
      </c>
      <c r="O9" s="56">
        <v>168.32103698343533</v>
      </c>
      <c r="P9" s="56">
        <v>115.25078126731532</v>
      </c>
      <c r="Q9" s="82">
        <v>296.2549652597877</v>
      </c>
      <c r="R9" s="81">
        <v>254.03333630448347</v>
      </c>
      <c r="S9" s="81">
        <v>283.14910168176459</v>
      </c>
      <c r="T9" s="38">
        <v>-13.080332499300086</v>
      </c>
      <c r="U9" s="38">
        <v>-38.725584767940461</v>
      </c>
      <c r="V9" s="38">
        <v>-31.529187716056384</v>
      </c>
      <c r="W9" s="38">
        <v>157.05245726069927</v>
      </c>
      <c r="X9" s="38">
        <v>-14.251787786334596</v>
      </c>
      <c r="Y9" s="38">
        <v>11.461395500621647</v>
      </c>
    </row>
    <row r="10" spans="2:25" s="1" customFormat="1" ht="16.5" thickTop="1" thickBot="1" x14ac:dyDescent="0.35">
      <c r="C10" s="31" t="s">
        <v>36</v>
      </c>
      <c r="D10" s="55">
        <v>328.62476557526537</v>
      </c>
      <c r="E10" s="56">
        <v>340.50429559265211</v>
      </c>
      <c r="F10" s="56">
        <v>360.54112520182463</v>
      </c>
      <c r="G10" s="56">
        <v>297.97857775630183</v>
      </c>
      <c r="H10" s="56">
        <v>291.2162471221431</v>
      </c>
      <c r="I10" s="56">
        <v>329.25485162604463</v>
      </c>
      <c r="J10" s="56">
        <v>358.21052770205313</v>
      </c>
      <c r="K10" s="56">
        <v>386.92477380236164</v>
      </c>
      <c r="L10" s="56">
        <v>345.18645220455647</v>
      </c>
      <c r="M10" s="71">
        <v>351.19926567426268</v>
      </c>
      <c r="N10" s="74">
        <v>330.94980880360788</v>
      </c>
      <c r="O10" s="56">
        <v>13.51183974958057</v>
      </c>
      <c r="P10" s="56">
        <v>143.81119363290716</v>
      </c>
      <c r="Q10" s="82">
        <v>312.57594422237304</v>
      </c>
      <c r="R10" s="81">
        <v>341.17944049631666</v>
      </c>
      <c r="S10" s="81">
        <v>338.52010053901699</v>
      </c>
      <c r="T10" s="38">
        <v>-5.7658027364545141</v>
      </c>
      <c r="U10" s="38">
        <v>-95.917254100122847</v>
      </c>
      <c r="V10" s="38">
        <v>964.33465981100994</v>
      </c>
      <c r="W10" s="38">
        <v>117.3516096530394</v>
      </c>
      <c r="X10" s="38">
        <v>9.1508949433403917</v>
      </c>
      <c r="Y10" s="38">
        <v>-0.77945492654278925</v>
      </c>
    </row>
    <row r="11" spans="2:25" s="1" customFormat="1" ht="16.5" thickTop="1" thickBot="1" x14ac:dyDescent="0.35">
      <c r="C11" s="31" t="s">
        <v>37</v>
      </c>
      <c r="D11" s="55">
        <v>367.31293547409877</v>
      </c>
      <c r="E11" s="56">
        <v>414.31927847813455</v>
      </c>
      <c r="F11" s="56">
        <v>364.56782033716564</v>
      </c>
      <c r="G11" s="56">
        <v>311.93258531588992</v>
      </c>
      <c r="H11" s="56">
        <v>387.45807964054308</v>
      </c>
      <c r="I11" s="56">
        <v>412.15868109222049</v>
      </c>
      <c r="J11" s="56">
        <v>383.91613801640108</v>
      </c>
      <c r="K11" s="56">
        <v>439.94487437718647</v>
      </c>
      <c r="L11" s="56">
        <v>486.2995993279049</v>
      </c>
      <c r="M11" s="71">
        <v>452.37141578116535</v>
      </c>
      <c r="N11" s="74">
        <v>395.47703977328803</v>
      </c>
      <c r="O11" s="56">
        <v>35.460294320442863</v>
      </c>
      <c r="P11" s="56">
        <v>187.62449399216089</v>
      </c>
      <c r="Q11" s="82">
        <v>395.90642463910808</v>
      </c>
      <c r="R11" s="81">
        <v>433.12117194670572</v>
      </c>
      <c r="S11" s="81">
        <v>471.15414264129998</v>
      </c>
      <c r="T11" s="38">
        <v>-12.576916671366339</v>
      </c>
      <c r="U11" s="38">
        <v>-91.033539054309969</v>
      </c>
      <c r="V11" s="38">
        <v>429.11149664089322</v>
      </c>
      <c r="W11" s="38">
        <v>111.00998926912463</v>
      </c>
      <c r="X11" s="38">
        <v>9.3998846675754404</v>
      </c>
      <c r="Y11" s="38">
        <v>8.7811386646492799</v>
      </c>
    </row>
    <row r="12" spans="2:25" s="1" customFormat="1" ht="16.5" thickTop="1" thickBot="1" x14ac:dyDescent="0.35">
      <c r="C12" s="31" t="s">
        <v>38</v>
      </c>
      <c r="D12" s="55">
        <v>520.70871076169317</v>
      </c>
      <c r="E12" s="56">
        <v>483.91655831307594</v>
      </c>
      <c r="F12" s="56">
        <v>501.16265488792857</v>
      </c>
      <c r="G12" s="56">
        <v>407.00329865516369</v>
      </c>
      <c r="H12" s="56">
        <v>415.63078931454515</v>
      </c>
      <c r="I12" s="56">
        <v>462.33094887056552</v>
      </c>
      <c r="J12" s="56">
        <v>467.57190427716142</v>
      </c>
      <c r="K12" s="56">
        <v>536.68962241747806</v>
      </c>
      <c r="L12" s="56">
        <v>540.62049328846649</v>
      </c>
      <c r="M12" s="71">
        <v>548.32273529791723</v>
      </c>
      <c r="N12" s="74">
        <v>484.10166134888328</v>
      </c>
      <c r="O12" s="56">
        <v>90.286159606922567</v>
      </c>
      <c r="P12" s="56">
        <v>262.92282540913152</v>
      </c>
      <c r="Q12" s="82">
        <v>497.81609414636938</v>
      </c>
      <c r="R12" s="81">
        <v>486.89095261776168</v>
      </c>
      <c r="S12" s="81">
        <v>491.07220323101217</v>
      </c>
      <c r="T12" s="38">
        <v>-11.71227633195641</v>
      </c>
      <c r="U12" s="38">
        <v>-81.349752166651825</v>
      </c>
      <c r="V12" s="38">
        <v>191.21055381446558</v>
      </c>
      <c r="W12" s="38">
        <v>89.339245602477774</v>
      </c>
      <c r="X12" s="38">
        <v>-2.1946139662964481</v>
      </c>
      <c r="Y12" s="38">
        <v>0.85876531300695857</v>
      </c>
    </row>
    <row r="13" spans="2:25" s="1" customFormat="1" ht="16.5" thickTop="1" thickBot="1" x14ac:dyDescent="0.35">
      <c r="C13" s="31" t="s">
        <v>39</v>
      </c>
      <c r="D13" s="55">
        <v>622.10072004391304</v>
      </c>
      <c r="E13" s="56">
        <v>562.23711187673052</v>
      </c>
      <c r="F13" s="56">
        <v>606.93036744700566</v>
      </c>
      <c r="G13" s="56">
        <v>474.47187334584476</v>
      </c>
      <c r="H13" s="56">
        <v>519.43317993347614</v>
      </c>
      <c r="I13" s="56">
        <v>549.66933277933595</v>
      </c>
      <c r="J13" s="56">
        <v>610.81452854288807</v>
      </c>
      <c r="K13" s="56">
        <v>630.86258036346112</v>
      </c>
      <c r="L13" s="56">
        <v>635.42212714109633</v>
      </c>
      <c r="M13" s="71">
        <v>655.07052461392652</v>
      </c>
      <c r="N13" s="74">
        <v>619.54838183745005</v>
      </c>
      <c r="O13" s="56">
        <v>229.21549703570935</v>
      </c>
      <c r="P13" s="56">
        <v>400.54811847791717</v>
      </c>
      <c r="Q13" s="82">
        <v>573.76151477907445</v>
      </c>
      <c r="R13" s="81">
        <v>672.64573991031386</v>
      </c>
      <c r="S13" s="81">
        <v>590.09981116806046</v>
      </c>
      <c r="T13" s="38">
        <v>-5.422644042397093</v>
      </c>
      <c r="U13" s="38">
        <v>-63.002809182407283</v>
      </c>
      <c r="V13" s="38">
        <v>74.747398695959902</v>
      </c>
      <c r="W13" s="38">
        <v>43.244091860765231</v>
      </c>
      <c r="X13" s="38">
        <v>17.234377451982738</v>
      </c>
      <c r="Y13" s="38">
        <v>-12.271828073015008</v>
      </c>
    </row>
    <row r="14" spans="2:25" s="1" customFormat="1" ht="16.5" thickTop="1" thickBot="1" x14ac:dyDescent="0.35">
      <c r="C14" s="31" t="s">
        <v>40</v>
      </c>
      <c r="D14" s="55">
        <v>644.94754279403639</v>
      </c>
      <c r="E14" s="56">
        <v>730.8448781746074</v>
      </c>
      <c r="F14" s="56">
        <v>668.27377864575385</v>
      </c>
      <c r="G14" s="56">
        <v>637.11694809255789</v>
      </c>
      <c r="H14" s="56">
        <v>605.3685679589654</v>
      </c>
      <c r="I14" s="56">
        <v>581.48550162815945</v>
      </c>
      <c r="J14" s="56">
        <v>640.43089504322904</v>
      </c>
      <c r="K14" s="56">
        <v>679.41271626430853</v>
      </c>
      <c r="L14" s="56">
        <v>678.37884849539046</v>
      </c>
      <c r="M14" s="71">
        <v>675.35214790569364</v>
      </c>
      <c r="N14" s="74">
        <v>620.89986578528158</v>
      </c>
      <c r="O14" s="56">
        <v>300.27104111676027</v>
      </c>
      <c r="P14" s="56">
        <v>511.22588805734165</v>
      </c>
      <c r="Q14" s="82">
        <v>609.18347172795575</v>
      </c>
      <c r="R14" s="81">
        <v>681.4907610397745</v>
      </c>
      <c r="S14" s="81">
        <v>650.96094234345935</v>
      </c>
      <c r="T14" s="38">
        <v>-8.0627983918125921</v>
      </c>
      <c r="U14" s="38">
        <v>-51.639377351613177</v>
      </c>
      <c r="V14" s="38">
        <v>70.254809173739687</v>
      </c>
      <c r="W14" s="38">
        <v>19.161311263569399</v>
      </c>
      <c r="X14" s="38">
        <v>11.869542209790806</v>
      </c>
      <c r="Y14" s="38">
        <v>-4.4798580467524936</v>
      </c>
    </row>
    <row r="15" spans="2:25" s="1" customFormat="1" ht="16.5" thickTop="1" thickBot="1" x14ac:dyDescent="0.35">
      <c r="C15" s="31" t="s">
        <v>41</v>
      </c>
      <c r="D15" s="55">
        <v>555.69102039244876</v>
      </c>
      <c r="E15" s="56">
        <v>572.14641973158871</v>
      </c>
      <c r="F15" s="56">
        <v>570.09710575183033</v>
      </c>
      <c r="G15" s="56">
        <v>421.33333333333331</v>
      </c>
      <c r="H15" s="56">
        <v>451.67697088125061</v>
      </c>
      <c r="I15" s="56">
        <v>521.64528120877799</v>
      </c>
      <c r="J15" s="56">
        <v>539.05788681689171</v>
      </c>
      <c r="K15" s="56">
        <v>604.34139121854957</v>
      </c>
      <c r="L15" s="56">
        <v>549.74919634121716</v>
      </c>
      <c r="M15" s="71">
        <v>570.03009758915266</v>
      </c>
      <c r="N15" s="74">
        <v>537.49445972660953</v>
      </c>
      <c r="O15" s="56">
        <v>120.67498862489862</v>
      </c>
      <c r="P15" s="56">
        <v>453.00113250283124</v>
      </c>
      <c r="Q15" s="82">
        <v>502.84036856839987</v>
      </c>
      <c r="R15" s="81">
        <v>920.09035864957139</v>
      </c>
      <c r="S15" s="81">
        <v>491.30904083075893</v>
      </c>
      <c r="T15" s="38">
        <v>-5.707705259800699</v>
      </c>
      <c r="U15" s="38">
        <v>-77.548607908204573</v>
      </c>
      <c r="V15" s="38">
        <v>275.38941388337076</v>
      </c>
      <c r="W15" s="38">
        <v>11.002011361474276</v>
      </c>
      <c r="X15" s="38">
        <v>82.97861829771017</v>
      </c>
      <c r="Y15" s="38">
        <v>-46.602087913206738</v>
      </c>
    </row>
    <row r="16" spans="2:25" s="1" customFormat="1" ht="16.5" thickTop="1" thickBot="1" x14ac:dyDescent="0.35">
      <c r="C16" s="31" t="s">
        <v>42</v>
      </c>
      <c r="D16" s="55">
        <v>421.89715392329771</v>
      </c>
      <c r="E16" s="56">
        <v>494.39628534682902</v>
      </c>
      <c r="F16" s="56">
        <v>532.77785566927719</v>
      </c>
      <c r="G16" s="56">
        <v>543.10794019800392</v>
      </c>
      <c r="H16" s="56">
        <v>526.18674914659675</v>
      </c>
      <c r="I16" s="56">
        <v>512.2878670516161</v>
      </c>
      <c r="J16" s="56">
        <v>462.22440381232872</v>
      </c>
      <c r="K16" s="56">
        <v>609.16820054343066</v>
      </c>
      <c r="L16" s="56">
        <v>659.30397529696495</v>
      </c>
      <c r="M16" s="71">
        <v>634.71340675823944</v>
      </c>
      <c r="N16" s="74">
        <v>666.83699540112411</v>
      </c>
      <c r="O16" s="56">
        <v>149.95166032002842</v>
      </c>
      <c r="P16" s="56">
        <v>328.68494112391102</v>
      </c>
      <c r="Q16" s="82">
        <v>490.99836333878886</v>
      </c>
      <c r="R16" s="81">
        <v>605.48547144315967</v>
      </c>
      <c r="S16" s="81">
        <v>652.32448749625246</v>
      </c>
      <c r="T16" s="38">
        <v>5.0611170806922079</v>
      </c>
      <c r="U16" s="38">
        <v>-77.512996226337492</v>
      </c>
      <c r="V16" s="38">
        <v>119.19393251293658</v>
      </c>
      <c r="W16" s="38">
        <v>49.382676815025505</v>
      </c>
      <c r="X16" s="38">
        <v>23.31720768392352</v>
      </c>
      <c r="Y16" s="38">
        <v>7.7357786870514254</v>
      </c>
    </row>
    <row r="17" spans="2:25" s="1" customFormat="1" ht="16.5" thickTop="1" thickBot="1" x14ac:dyDescent="0.35">
      <c r="C17" s="31" t="s">
        <v>43</v>
      </c>
      <c r="D17" s="55">
        <v>400.62470292659742</v>
      </c>
      <c r="E17" s="56">
        <v>290.61816192560173</v>
      </c>
      <c r="F17" s="56">
        <v>380.81239978621056</v>
      </c>
      <c r="G17" s="56">
        <v>267.36134914650029</v>
      </c>
      <c r="H17" s="56">
        <v>282.68107293171681</v>
      </c>
      <c r="I17" s="56">
        <v>271.05860169117</v>
      </c>
      <c r="J17" s="56">
        <v>304.83336752938419</v>
      </c>
      <c r="K17" s="56">
        <v>388.14955640050698</v>
      </c>
      <c r="L17" s="56">
        <v>389.89700833742029</v>
      </c>
      <c r="M17" s="71">
        <v>395.05450288975055</v>
      </c>
      <c r="N17" s="74">
        <v>245.77901260953195</v>
      </c>
      <c r="O17" s="56">
        <v>135.13823037632562</v>
      </c>
      <c r="P17" s="56">
        <v>234.09609644759175</v>
      </c>
      <c r="Q17" s="82">
        <v>277.39251040221916</v>
      </c>
      <c r="R17" s="81">
        <v>336.67528505794161</v>
      </c>
      <c r="S17" s="81">
        <v>317.00027171451859</v>
      </c>
      <c r="T17" s="38">
        <v>-37.786049567413109</v>
      </c>
      <c r="U17" s="38">
        <v>-45.016366962536729</v>
      </c>
      <c r="V17" s="38">
        <v>73.227143640769626</v>
      </c>
      <c r="W17" s="38">
        <v>18.495145631067963</v>
      </c>
      <c r="X17" s="38">
        <v>21.371440263387942</v>
      </c>
      <c r="Y17" s="38">
        <v>-5.843913769921353</v>
      </c>
    </row>
    <row r="18" spans="2:25" s="1" customFormat="1" ht="16.5" thickTop="1" thickBot="1" x14ac:dyDescent="0.35">
      <c r="C18" s="31" t="s">
        <v>44</v>
      </c>
      <c r="D18" s="55">
        <v>284.51039003133218</v>
      </c>
      <c r="E18" s="56">
        <v>264.21513626986138</v>
      </c>
      <c r="F18" s="56">
        <v>266.23493434070878</v>
      </c>
      <c r="G18" s="56">
        <v>211.0318730897977</v>
      </c>
      <c r="H18" s="56">
        <v>283.55387523629491</v>
      </c>
      <c r="I18" s="56">
        <v>281.23744475693047</v>
      </c>
      <c r="J18" s="56">
        <v>263.794922723605</v>
      </c>
      <c r="K18" s="56">
        <v>289.62462377193481</v>
      </c>
      <c r="L18" s="56">
        <v>314.77578894016591</v>
      </c>
      <c r="M18" s="71">
        <v>282.64112428358328</v>
      </c>
      <c r="N18" s="74">
        <v>239.96160614301712</v>
      </c>
      <c r="O18" s="56">
        <v>141.55130635061539</v>
      </c>
      <c r="P18" s="56">
        <v>202.05457600442392</v>
      </c>
      <c r="Q18" s="82">
        <v>215.81745767034863</v>
      </c>
      <c r="R18" s="81">
        <v>232.51055597924145</v>
      </c>
      <c r="S18" s="81">
        <v>172.08586178788153</v>
      </c>
      <c r="T18" s="38">
        <v>-15.100250626566421</v>
      </c>
      <c r="U18" s="38">
        <v>-41.010852266820216</v>
      </c>
      <c r="V18" s="38">
        <v>42.742996312549039</v>
      </c>
      <c r="W18" s="38">
        <v>6.8114674451240225</v>
      </c>
      <c r="X18" s="38">
        <v>7.7348229791450711</v>
      </c>
      <c r="Y18" s="38">
        <v>-25.987935875373608</v>
      </c>
    </row>
    <row r="19" spans="2:25" s="1" customFormat="1" ht="16.5" thickTop="1" thickBot="1" x14ac:dyDescent="0.35">
      <c r="C19" s="31" t="s">
        <v>47</v>
      </c>
      <c r="D19" s="57">
        <v>5710.247749339288</v>
      </c>
      <c r="E19" s="58">
        <v>5810.0264295944189</v>
      </c>
      <c r="F19" s="58">
        <v>5795.6798070831546</v>
      </c>
      <c r="G19" s="58">
        <v>4917.5657495581527</v>
      </c>
      <c r="H19" s="58">
        <v>5058.8068049581652</v>
      </c>
      <c r="I19" s="58">
        <v>5397.749626249115</v>
      </c>
      <c r="J19" s="58">
        <v>5536.5621085716375</v>
      </c>
      <c r="K19" s="58">
        <v>6142.6545835645147</v>
      </c>
      <c r="L19" s="58">
        <v>6174.4188029814595</v>
      </c>
      <c r="M19" s="72">
        <v>6093.0452813012907</v>
      </c>
      <c r="N19" s="75">
        <v>5511.1088217018823</v>
      </c>
      <c r="O19" s="58">
        <v>1898.15667610533</v>
      </c>
      <c r="P19" s="58">
        <v>3711.2607141690901</v>
      </c>
      <c r="Q19" s="83">
        <v>5254.3662461652484</v>
      </c>
      <c r="R19" s="83">
        <v>5744.5033966598958</v>
      </c>
      <c r="S19" s="83">
        <v>5547.7495495723579</v>
      </c>
      <c r="T19" s="38">
        <v>-9.5508310332977597</v>
      </c>
      <c r="U19" s="38">
        <v>-65.557626649818872</v>
      </c>
      <c r="V19" s="38">
        <v>95.519198224664876</v>
      </c>
      <c r="W19" s="38">
        <v>41.579011846427029</v>
      </c>
      <c r="X19" s="38">
        <v>9.3281877876777273</v>
      </c>
      <c r="Y19" s="38">
        <v>-3.4250801766770502</v>
      </c>
    </row>
    <row r="20" spans="2:25" s="1" customFormat="1" ht="16.5" thickTop="1" thickBot="1" x14ac:dyDescent="0.3">
      <c r="B20" s="100"/>
      <c r="C20" s="44" t="s">
        <v>163</v>
      </c>
      <c r="D20" s="36">
        <v>451.17920901433916</v>
      </c>
      <c r="E20" s="36">
        <v>451.71917874848839</v>
      </c>
      <c r="F20" s="36">
        <v>450.69386585430328</v>
      </c>
      <c r="G20" s="36">
        <v>370.77641962715285</v>
      </c>
      <c r="H20" s="36">
        <v>374.91452164166441</v>
      </c>
      <c r="I20" s="36">
        <v>403.14917092085324</v>
      </c>
      <c r="J20" s="36">
        <v>405.3477247506105</v>
      </c>
      <c r="K20" s="36">
        <v>456.42542109134644</v>
      </c>
      <c r="L20" s="36">
        <v>466.83089504459667</v>
      </c>
      <c r="M20" s="36">
        <v>456.09579806324717</v>
      </c>
      <c r="N20" s="36">
        <v>411.15147978589113</v>
      </c>
      <c r="O20" s="36">
        <v>162.49388521520143</v>
      </c>
      <c r="P20" s="36">
        <v>251.59958675415001</v>
      </c>
      <c r="Q20" s="36">
        <v>383.42284242129944</v>
      </c>
      <c r="R20" s="36">
        <v>454.51465491370732</v>
      </c>
      <c r="S20" s="36">
        <v>415.8233481970048</v>
      </c>
      <c r="T20" s="36">
        <v>-7.9778215503863477</v>
      </c>
      <c r="U20" s="36">
        <v>-55.822904779683107</v>
      </c>
      <c r="V20" s="36">
        <v>195.6200442904875</v>
      </c>
      <c r="W20" s="36">
        <v>52.394066845570869</v>
      </c>
      <c r="X20" s="36">
        <v>18.541360771170027</v>
      </c>
      <c r="Y20" s="36">
        <v>-8.512664288910182</v>
      </c>
    </row>
    <row r="21" spans="2:25" s="1" customFormat="1" x14ac:dyDescent="0.25">
      <c r="B21" s="5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7"/>
      <c r="O21" s="7"/>
    </row>
    <row r="22" spans="2:25" s="1" customFormat="1" x14ac:dyDescent="0.25">
      <c r="B22" s="5"/>
      <c r="C22" s="47" t="s">
        <v>81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7"/>
      <c r="O22" s="7"/>
    </row>
    <row r="23" spans="2:25" x14ac:dyDescent="0.25">
      <c r="C23" s="69" t="s">
        <v>173</v>
      </c>
    </row>
    <row r="24" spans="2:25" x14ac:dyDescent="0.25">
      <c r="C24" s="47" t="s">
        <v>175</v>
      </c>
    </row>
    <row r="25" spans="2:25" x14ac:dyDescent="0.25">
      <c r="C25" s="45" t="s">
        <v>91</v>
      </c>
    </row>
    <row r="26" spans="2:25" x14ac:dyDescent="0.25">
      <c r="C26" s="47" t="s">
        <v>70</v>
      </c>
    </row>
    <row r="27" spans="2:25" x14ac:dyDescent="0.25">
      <c r="C27" s="76" t="s">
        <v>174</v>
      </c>
    </row>
    <row r="28" spans="2:25" x14ac:dyDescent="0.25">
      <c r="C28" s="76" t="s">
        <v>176</v>
      </c>
    </row>
  </sheetData>
  <mergeCells count="2">
    <mergeCell ref="G3:O3"/>
    <mergeCell ref="G4:O4"/>
  </mergeCells>
  <pageMargins left="0" right="0" top="0" bottom="0.59055118110236227" header="0" footer="0"/>
  <pageSetup paperSize="9" scale="95" orientation="landscape" r:id="rId1"/>
  <rowBreaks count="1" manualBreakCount="1">
    <brk id="27" max="16383" man="1"/>
  </row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S21"/>
  <sheetViews>
    <sheetView showGridLines="0" showZeros="0" topLeftCell="A16" zoomScaleNormal="100" workbookViewId="0">
      <selection activeCell="V43" sqref="V43"/>
    </sheetView>
  </sheetViews>
  <sheetFormatPr baseColWidth="10" defaultColWidth="11" defaultRowHeight="15" x14ac:dyDescent="0.25"/>
  <cols>
    <col min="1" max="1" width="3.7109375" customWidth="1"/>
    <col min="2" max="2" width="3.85546875" customWidth="1"/>
    <col min="3" max="3" width="10.7109375" customWidth="1"/>
    <col min="4" max="6" width="10.7109375" hidden="1" customWidth="1"/>
    <col min="7" max="12" width="10.7109375" customWidth="1"/>
  </cols>
  <sheetData>
    <row r="2" spans="3:19" s="1" customFormat="1" x14ac:dyDescent="0.25"/>
    <row r="3" spans="3:19" s="1" customFormat="1" x14ac:dyDescent="0.25">
      <c r="E3" s="84"/>
      <c r="F3" s="84"/>
      <c r="G3" s="103" t="s">
        <v>177</v>
      </c>
      <c r="H3" s="103"/>
      <c r="I3" s="103"/>
      <c r="J3" s="103"/>
      <c r="K3" s="103"/>
      <c r="L3" s="103"/>
      <c r="M3" s="15"/>
      <c r="N3" s="15"/>
    </row>
    <row r="4" spans="3:19" s="1" customFormat="1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5"/>
      <c r="N4" s="15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</row>
    <row r="7" spans="3:19" s="1" customFormat="1" ht="16.5" thickTop="1" thickBot="1" x14ac:dyDescent="0.3">
      <c r="C7" s="31" t="s">
        <v>33</v>
      </c>
      <c r="D7" s="39">
        <v>144</v>
      </c>
      <c r="E7" s="39">
        <v>120</v>
      </c>
      <c r="F7" s="39">
        <v>133</v>
      </c>
      <c r="G7" s="39">
        <v>113</v>
      </c>
      <c r="H7" s="39">
        <v>108</v>
      </c>
      <c r="I7" s="39">
        <v>94</v>
      </c>
      <c r="J7" s="39">
        <v>126</v>
      </c>
      <c r="K7" s="39">
        <v>120</v>
      </c>
      <c r="L7" s="39">
        <v>137</v>
      </c>
      <c r="M7" s="39">
        <v>149</v>
      </c>
      <c r="N7" s="39">
        <v>187</v>
      </c>
      <c r="O7" s="39">
        <v>176</v>
      </c>
      <c r="P7" s="39">
        <v>126</v>
      </c>
      <c r="Q7" s="90">
        <v>142</v>
      </c>
      <c r="R7" s="39">
        <v>186</v>
      </c>
      <c r="S7" s="39">
        <v>216</v>
      </c>
    </row>
    <row r="8" spans="3:19" s="1" customFormat="1" ht="16.5" thickTop="1" thickBot="1" x14ac:dyDescent="0.3">
      <c r="C8" s="31" t="s">
        <v>34</v>
      </c>
      <c r="D8" s="40">
        <v>159</v>
      </c>
      <c r="E8" s="40">
        <v>144</v>
      </c>
      <c r="F8" s="40">
        <v>112</v>
      </c>
      <c r="G8" s="40">
        <v>129</v>
      </c>
      <c r="H8" s="40">
        <v>104</v>
      </c>
      <c r="I8" s="40">
        <v>115</v>
      </c>
      <c r="J8" s="40">
        <v>107</v>
      </c>
      <c r="K8" s="40">
        <v>137</v>
      </c>
      <c r="L8" s="40">
        <v>164</v>
      </c>
      <c r="M8" s="40">
        <v>185</v>
      </c>
      <c r="N8" s="40">
        <v>178</v>
      </c>
      <c r="O8" s="40">
        <v>192</v>
      </c>
      <c r="P8" s="39">
        <v>106</v>
      </c>
      <c r="Q8" s="91">
        <v>162</v>
      </c>
      <c r="R8" s="39">
        <v>209</v>
      </c>
      <c r="S8" s="39">
        <v>165</v>
      </c>
    </row>
    <row r="9" spans="3:19" s="1" customFormat="1" ht="16.5" thickTop="1" thickBot="1" x14ac:dyDescent="0.3">
      <c r="C9" s="31" t="s">
        <v>35</v>
      </c>
      <c r="D9" s="40">
        <v>191</v>
      </c>
      <c r="E9" s="40">
        <v>116</v>
      </c>
      <c r="F9" s="40">
        <v>167</v>
      </c>
      <c r="G9" s="40">
        <v>131</v>
      </c>
      <c r="H9" s="40">
        <v>120</v>
      </c>
      <c r="I9" s="40">
        <v>141</v>
      </c>
      <c r="J9" s="40">
        <v>149</v>
      </c>
      <c r="K9" s="40">
        <v>150</v>
      </c>
      <c r="L9" s="40">
        <v>187</v>
      </c>
      <c r="M9" s="40">
        <v>193</v>
      </c>
      <c r="N9" s="40">
        <v>215</v>
      </c>
      <c r="O9" s="40">
        <v>123</v>
      </c>
      <c r="P9" s="39">
        <v>130</v>
      </c>
      <c r="Q9" s="91">
        <v>201</v>
      </c>
      <c r="R9" s="39">
        <v>237</v>
      </c>
      <c r="S9" s="39">
        <v>205</v>
      </c>
    </row>
    <row r="10" spans="3:19" s="1" customFormat="1" ht="16.5" thickTop="1" thickBot="1" x14ac:dyDescent="0.3">
      <c r="C10" s="31" t="s">
        <v>36</v>
      </c>
      <c r="D10" s="40">
        <v>158</v>
      </c>
      <c r="E10" s="40">
        <v>138</v>
      </c>
      <c r="F10" s="40">
        <v>133</v>
      </c>
      <c r="G10" s="40">
        <v>108</v>
      </c>
      <c r="H10" s="40">
        <v>155</v>
      </c>
      <c r="I10" s="40">
        <v>142</v>
      </c>
      <c r="J10" s="40">
        <v>140</v>
      </c>
      <c r="K10" s="40">
        <v>197</v>
      </c>
      <c r="L10" s="40">
        <v>188</v>
      </c>
      <c r="M10" s="40">
        <v>192</v>
      </c>
      <c r="N10" s="40">
        <v>243</v>
      </c>
      <c r="O10" s="40">
        <v>55</v>
      </c>
      <c r="P10" s="39">
        <v>111</v>
      </c>
      <c r="Q10" s="91">
        <v>207</v>
      </c>
      <c r="R10" s="39">
        <v>239</v>
      </c>
      <c r="S10" s="39">
        <v>299</v>
      </c>
    </row>
    <row r="11" spans="3:19" s="1" customFormat="1" ht="16.5" thickTop="1" thickBot="1" x14ac:dyDescent="0.3">
      <c r="C11" s="31" t="s">
        <v>37</v>
      </c>
      <c r="D11" s="40">
        <v>192</v>
      </c>
      <c r="E11" s="40">
        <v>182</v>
      </c>
      <c r="F11" s="40">
        <v>204</v>
      </c>
      <c r="G11" s="40">
        <v>163</v>
      </c>
      <c r="H11" s="40">
        <v>186</v>
      </c>
      <c r="I11" s="40">
        <v>185</v>
      </c>
      <c r="J11" s="40">
        <v>181</v>
      </c>
      <c r="K11" s="40">
        <v>249</v>
      </c>
      <c r="L11" s="40">
        <v>300</v>
      </c>
      <c r="M11" s="40">
        <v>302</v>
      </c>
      <c r="N11" s="40">
        <v>308</v>
      </c>
      <c r="O11" s="40">
        <v>86</v>
      </c>
      <c r="P11" s="39">
        <v>200</v>
      </c>
      <c r="Q11" s="91">
        <v>348</v>
      </c>
      <c r="R11" s="39">
        <v>334</v>
      </c>
      <c r="S11" s="39">
        <v>385</v>
      </c>
    </row>
    <row r="12" spans="3:19" s="1" customFormat="1" ht="16.5" thickTop="1" thickBot="1" x14ac:dyDescent="0.3">
      <c r="C12" s="31" t="s">
        <v>38</v>
      </c>
      <c r="D12" s="40">
        <v>215</v>
      </c>
      <c r="E12" s="40">
        <v>174</v>
      </c>
      <c r="F12" s="40">
        <v>214</v>
      </c>
      <c r="G12" s="40">
        <v>178</v>
      </c>
      <c r="H12" s="40">
        <v>195</v>
      </c>
      <c r="I12" s="40">
        <v>244</v>
      </c>
      <c r="J12" s="40">
        <v>261</v>
      </c>
      <c r="K12" s="40">
        <v>307</v>
      </c>
      <c r="L12" s="40">
        <v>402</v>
      </c>
      <c r="M12" s="40">
        <v>358</v>
      </c>
      <c r="N12" s="40">
        <v>301</v>
      </c>
      <c r="O12" s="40">
        <v>143</v>
      </c>
      <c r="P12" s="39">
        <v>194</v>
      </c>
      <c r="Q12" s="91">
        <v>367</v>
      </c>
      <c r="R12" s="39">
        <v>370</v>
      </c>
      <c r="S12" s="39">
        <v>411</v>
      </c>
    </row>
    <row r="13" spans="3:19" s="1" customFormat="1" ht="16.5" thickTop="1" thickBot="1" x14ac:dyDescent="0.3">
      <c r="C13" s="31" t="s">
        <v>39</v>
      </c>
      <c r="D13" s="40">
        <v>246</v>
      </c>
      <c r="E13" s="40">
        <v>214</v>
      </c>
      <c r="F13" s="40">
        <v>209</v>
      </c>
      <c r="G13" s="40">
        <v>200</v>
      </c>
      <c r="H13" s="40">
        <v>219</v>
      </c>
      <c r="I13" s="40">
        <v>228</v>
      </c>
      <c r="J13" s="40">
        <v>295</v>
      </c>
      <c r="K13" s="40">
        <v>298</v>
      </c>
      <c r="L13" s="40">
        <v>384</v>
      </c>
      <c r="M13" s="40">
        <v>399</v>
      </c>
      <c r="N13" s="40">
        <v>432</v>
      </c>
      <c r="O13" s="40">
        <v>223</v>
      </c>
      <c r="P13" s="39">
        <v>277</v>
      </c>
      <c r="Q13" s="91">
        <v>433</v>
      </c>
      <c r="R13" s="39">
        <v>451</v>
      </c>
      <c r="S13" s="39">
        <v>445</v>
      </c>
    </row>
    <row r="14" spans="3:19" s="1" customFormat="1" ht="16.5" thickTop="1" thickBot="1" x14ac:dyDescent="0.3">
      <c r="C14" s="31" t="s">
        <v>40</v>
      </c>
      <c r="D14" s="40">
        <v>220</v>
      </c>
      <c r="E14" s="40">
        <v>211</v>
      </c>
      <c r="F14" s="40">
        <v>199</v>
      </c>
      <c r="G14" s="40">
        <v>225</v>
      </c>
      <c r="H14" s="40">
        <v>250</v>
      </c>
      <c r="I14" s="40">
        <v>234</v>
      </c>
      <c r="J14" s="40">
        <v>271</v>
      </c>
      <c r="K14" s="40">
        <v>307</v>
      </c>
      <c r="L14" s="40">
        <v>341</v>
      </c>
      <c r="M14" s="40">
        <v>396</v>
      </c>
      <c r="N14" s="40">
        <v>393</v>
      </c>
      <c r="O14" s="40">
        <v>183</v>
      </c>
      <c r="P14" s="39">
        <v>303</v>
      </c>
      <c r="Q14" s="91">
        <v>446</v>
      </c>
      <c r="R14" s="39">
        <v>416</v>
      </c>
      <c r="S14" s="39">
        <v>399</v>
      </c>
    </row>
    <row r="15" spans="3:19" s="1" customFormat="1" ht="16.5" thickTop="1" thickBot="1" x14ac:dyDescent="0.3">
      <c r="C15" s="31" t="s">
        <v>41</v>
      </c>
      <c r="D15" s="40">
        <v>238</v>
      </c>
      <c r="E15" s="40">
        <v>201</v>
      </c>
      <c r="F15" s="40">
        <v>202</v>
      </c>
      <c r="G15" s="40">
        <v>186</v>
      </c>
      <c r="H15" s="40">
        <v>202</v>
      </c>
      <c r="I15" s="40">
        <v>262</v>
      </c>
      <c r="J15" s="40">
        <v>256</v>
      </c>
      <c r="K15" s="40">
        <v>353</v>
      </c>
      <c r="L15" s="40">
        <v>334</v>
      </c>
      <c r="M15" s="40">
        <v>347</v>
      </c>
      <c r="N15" s="40">
        <v>393</v>
      </c>
      <c r="O15" s="40">
        <v>141</v>
      </c>
      <c r="P15" s="39">
        <v>282</v>
      </c>
      <c r="Q15" s="91">
        <v>387</v>
      </c>
      <c r="R15" s="39">
        <v>413</v>
      </c>
      <c r="S15" s="39">
        <v>354</v>
      </c>
    </row>
    <row r="16" spans="3:19" s="1" customFormat="1" ht="16.5" thickTop="1" thickBot="1" x14ac:dyDescent="0.3">
      <c r="C16" s="31" t="s">
        <v>42</v>
      </c>
      <c r="D16" s="40">
        <v>186</v>
      </c>
      <c r="E16" s="40">
        <v>188</v>
      </c>
      <c r="F16" s="40">
        <v>152</v>
      </c>
      <c r="G16" s="40">
        <v>164</v>
      </c>
      <c r="H16" s="40">
        <v>198</v>
      </c>
      <c r="I16" s="40">
        <v>215</v>
      </c>
      <c r="J16" s="40">
        <v>200</v>
      </c>
      <c r="K16" s="40">
        <v>230</v>
      </c>
      <c r="L16" s="40">
        <v>260</v>
      </c>
      <c r="M16" s="40">
        <v>307</v>
      </c>
      <c r="N16" s="40">
        <v>313</v>
      </c>
      <c r="O16" s="40">
        <v>149</v>
      </c>
      <c r="P16" s="39">
        <v>227</v>
      </c>
      <c r="Q16" s="91">
        <v>282</v>
      </c>
      <c r="R16" s="39">
        <v>328</v>
      </c>
      <c r="S16" s="39">
        <v>340</v>
      </c>
    </row>
    <row r="17" spans="1:19" s="1" customFormat="1" ht="16.5" thickTop="1" thickBot="1" x14ac:dyDescent="0.3">
      <c r="C17" s="31" t="s">
        <v>43</v>
      </c>
      <c r="D17" s="40">
        <v>141</v>
      </c>
      <c r="E17" s="40">
        <v>115</v>
      </c>
      <c r="F17" s="40">
        <v>142</v>
      </c>
      <c r="G17" s="40">
        <v>129</v>
      </c>
      <c r="H17" s="40">
        <v>132</v>
      </c>
      <c r="I17" s="40">
        <v>136</v>
      </c>
      <c r="J17" s="40">
        <v>149</v>
      </c>
      <c r="K17" s="40">
        <v>173</v>
      </c>
      <c r="L17" s="40">
        <v>191</v>
      </c>
      <c r="M17" s="40">
        <v>196</v>
      </c>
      <c r="N17" s="40">
        <v>201</v>
      </c>
      <c r="O17" s="40">
        <v>131</v>
      </c>
      <c r="P17" s="39">
        <v>192</v>
      </c>
      <c r="Q17" s="91">
        <v>240</v>
      </c>
      <c r="R17" s="39">
        <v>192</v>
      </c>
      <c r="S17" s="39">
        <v>189</v>
      </c>
    </row>
    <row r="18" spans="1:19" s="1" customFormat="1" ht="16.5" thickTop="1" thickBot="1" x14ac:dyDescent="0.3">
      <c r="C18" s="31" t="s">
        <v>44</v>
      </c>
      <c r="D18" s="40">
        <v>154</v>
      </c>
      <c r="E18" s="40">
        <v>103</v>
      </c>
      <c r="F18" s="40">
        <v>97</v>
      </c>
      <c r="G18" s="40">
        <v>88</v>
      </c>
      <c r="H18" s="40">
        <v>87</v>
      </c>
      <c r="I18" s="40">
        <v>124</v>
      </c>
      <c r="J18" s="40">
        <v>140</v>
      </c>
      <c r="K18" s="40">
        <v>140</v>
      </c>
      <c r="L18" s="40">
        <v>133</v>
      </c>
      <c r="M18" s="40">
        <v>146</v>
      </c>
      <c r="N18" s="40">
        <v>113</v>
      </c>
      <c r="O18" s="40">
        <v>134</v>
      </c>
      <c r="P18" s="39">
        <v>191</v>
      </c>
      <c r="Q18" s="91">
        <v>159</v>
      </c>
      <c r="R18" s="39">
        <v>145</v>
      </c>
      <c r="S18" s="39">
        <v>184</v>
      </c>
    </row>
    <row r="19" spans="1:19" s="1" customFormat="1" ht="16.5" thickTop="1" thickBot="1" x14ac:dyDescent="0.3">
      <c r="C19" s="31" t="s">
        <v>45</v>
      </c>
      <c r="D19" s="41">
        <v>2244</v>
      </c>
      <c r="E19" s="41">
        <v>1906</v>
      </c>
      <c r="F19" s="41">
        <v>1964</v>
      </c>
      <c r="G19" s="41">
        <v>1814</v>
      </c>
      <c r="H19" s="41">
        <v>1956</v>
      </c>
      <c r="I19" s="41">
        <v>2120</v>
      </c>
      <c r="J19" s="41">
        <v>2275</v>
      </c>
      <c r="K19" s="41">
        <v>2661</v>
      </c>
      <c r="L19" s="41">
        <v>3021</v>
      </c>
      <c r="M19" s="41">
        <v>3170</v>
      </c>
      <c r="N19" s="41">
        <v>3277</v>
      </c>
      <c r="O19" s="41">
        <v>1736</v>
      </c>
      <c r="P19" s="41">
        <v>2339</v>
      </c>
      <c r="Q19" s="92">
        <v>3374</v>
      </c>
      <c r="R19" s="41">
        <v>3520</v>
      </c>
      <c r="S19" s="41">
        <v>3592</v>
      </c>
    </row>
    <row r="20" spans="1:19" s="15" customFormat="1" ht="16.5" thickTop="1" thickBot="1" x14ac:dyDescent="0.3">
      <c r="C20" s="44" t="s">
        <v>46</v>
      </c>
      <c r="D20" s="42"/>
      <c r="E20" s="42"/>
      <c r="F20" s="42"/>
      <c r="G20" s="42">
        <v>1814</v>
      </c>
      <c r="H20" s="42">
        <v>1956</v>
      </c>
      <c r="I20" s="42">
        <v>2120</v>
      </c>
      <c r="J20" s="42">
        <v>2275</v>
      </c>
      <c r="K20" s="42">
        <v>2661</v>
      </c>
      <c r="L20" s="42">
        <v>3021</v>
      </c>
      <c r="M20" s="42">
        <v>3170</v>
      </c>
      <c r="N20" s="42">
        <v>3277</v>
      </c>
      <c r="O20" s="42">
        <v>1736</v>
      </c>
      <c r="P20" s="42">
        <v>2339</v>
      </c>
      <c r="Q20" s="42">
        <v>3374</v>
      </c>
      <c r="R20" s="42">
        <v>3520</v>
      </c>
      <c r="S20" s="42">
        <v>3592</v>
      </c>
    </row>
    <row r="21" spans="1:19" s="1" customFormat="1" x14ac:dyDescent="0.25">
      <c r="A21" s="10"/>
      <c r="B21" s="47" t="s">
        <v>178</v>
      </c>
      <c r="C21" s="6"/>
      <c r="D21" s="6"/>
      <c r="E21" s="6"/>
      <c r="F21" s="6"/>
      <c r="G21" s="6"/>
      <c r="H21"/>
      <c r="I21"/>
      <c r="J21"/>
      <c r="K21"/>
      <c r="L21"/>
      <c r="M21"/>
      <c r="N21"/>
      <c r="O21"/>
    </row>
  </sheetData>
  <mergeCells count="2">
    <mergeCell ref="G3:L3"/>
    <mergeCell ref="G4:L4"/>
  </mergeCells>
  <pageMargins left="0" right="0" top="0" bottom="0.59055118110236227" header="0" footer="0"/>
  <pageSetup paperSize="9" orientation="landscape" r:id="rId1"/>
  <rowBreaks count="1" manualBreakCount="1">
    <brk id="21" max="16383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Y26"/>
  <sheetViews>
    <sheetView showGridLines="0" showZeros="0" zoomScaleNormal="100" workbookViewId="0">
      <selection activeCell="AA41" sqref="AA41"/>
    </sheetView>
  </sheetViews>
  <sheetFormatPr baseColWidth="10" defaultColWidth="11" defaultRowHeight="15" x14ac:dyDescent="0.25"/>
  <cols>
    <col min="1" max="2" width="1.85546875" customWidth="1"/>
    <col min="3" max="3" width="11.5703125" customWidth="1"/>
    <col min="4" max="6" width="9.7109375" hidden="1" customWidth="1"/>
    <col min="7" max="13" width="9.7109375" customWidth="1"/>
    <col min="14" max="15" width="9.5703125" customWidth="1"/>
    <col min="16" max="16" width="9.85546875" customWidth="1"/>
    <col min="20" max="22" width="0" hidden="1" customWidth="1"/>
  </cols>
  <sheetData>
    <row r="2" spans="3:25" s="1" customFormat="1" x14ac:dyDescent="0.25"/>
    <row r="3" spans="3:25" s="1" customFormat="1" x14ac:dyDescent="0.25">
      <c r="C3" s="15"/>
      <c r="E3" s="84"/>
      <c r="F3" s="84"/>
      <c r="G3" s="103" t="s">
        <v>179</v>
      </c>
      <c r="H3" s="103"/>
      <c r="I3" s="103"/>
      <c r="J3" s="103"/>
      <c r="K3" s="103"/>
      <c r="L3" s="103"/>
      <c r="M3" s="103"/>
      <c r="N3" s="103"/>
      <c r="O3" s="15"/>
      <c r="P3" s="33"/>
    </row>
    <row r="4" spans="3:25" s="1" customFormat="1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03"/>
      <c r="O4" s="15"/>
      <c r="P4" s="34"/>
    </row>
    <row r="5" spans="3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3:25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  <c r="T6" s="35" t="s">
        <v>69</v>
      </c>
      <c r="U6" s="35" t="s">
        <v>76</v>
      </c>
      <c r="V6" s="35" t="s">
        <v>92</v>
      </c>
      <c r="W6" s="35" t="s">
        <v>99</v>
      </c>
      <c r="X6" s="35" t="s">
        <v>104</v>
      </c>
      <c r="Y6" s="35" t="s">
        <v>145</v>
      </c>
    </row>
    <row r="7" spans="3:25" s="4" customFormat="1" ht="17.25" thickTop="1" thickBot="1" x14ac:dyDescent="0.35">
      <c r="C7" s="31" t="s">
        <v>33</v>
      </c>
      <c r="D7" s="53">
        <v>45.870098429586214</v>
      </c>
      <c r="E7" s="54">
        <v>40.235107142737398</v>
      </c>
      <c r="F7" s="54">
        <v>45.824461304171059</v>
      </c>
      <c r="G7" s="54">
        <v>40.662254991921529</v>
      </c>
      <c r="H7" s="54">
        <v>39.613983736258902</v>
      </c>
      <c r="I7" s="54">
        <v>34.395445164878595</v>
      </c>
      <c r="J7" s="54">
        <v>43.779642466253193</v>
      </c>
      <c r="K7" s="54">
        <v>39.560222196581336</v>
      </c>
      <c r="L7" s="54">
        <v>42.832176030864176</v>
      </c>
      <c r="M7" s="54">
        <v>44.309368606366277</v>
      </c>
      <c r="N7" s="54">
        <v>44.699093827461496</v>
      </c>
      <c r="O7" s="54">
        <v>41.496515235822812</v>
      </c>
      <c r="P7" s="54">
        <v>31.170692676605292</v>
      </c>
      <c r="Q7" s="81">
        <v>24.646902531114531</v>
      </c>
      <c r="R7" s="81">
        <v>41.815512655937013</v>
      </c>
      <c r="S7" s="81">
        <v>47.345890223292862</v>
      </c>
      <c r="T7" s="37">
        <v>0.87955489629618422</v>
      </c>
      <c r="U7" s="37">
        <v>-7.1647505965123974</v>
      </c>
      <c r="V7" s="37">
        <v>-24.883589623216164</v>
      </c>
      <c r="W7" s="37">
        <v>-20.929243418408522</v>
      </c>
      <c r="X7" s="37">
        <v>69.658287093676918</v>
      </c>
      <c r="Y7" s="37">
        <v>13.225660086629693</v>
      </c>
    </row>
    <row r="8" spans="3:25" ht="17.25" thickTop="1" thickBot="1" x14ac:dyDescent="0.35">
      <c r="C8" s="31" t="s">
        <v>34</v>
      </c>
      <c r="D8" s="55">
        <v>49.873747274980005</v>
      </c>
      <c r="E8" s="56">
        <v>47.202590897767053</v>
      </c>
      <c r="F8" s="56">
        <v>37.530367764094834</v>
      </c>
      <c r="G8" s="56">
        <v>45.312126789653377</v>
      </c>
      <c r="H8" s="56">
        <v>37.12243980096661</v>
      </c>
      <c r="I8" s="56">
        <v>40.374818752172338</v>
      </c>
      <c r="J8" s="56">
        <v>35.631510243226685</v>
      </c>
      <c r="K8" s="56">
        <v>43.301399867883319</v>
      </c>
      <c r="L8" s="56">
        <v>48.729178675636007</v>
      </c>
      <c r="M8" s="56">
        <v>52.548159678234839</v>
      </c>
      <c r="N8" s="56">
        <v>40.952019417699091</v>
      </c>
      <c r="O8" s="56">
        <v>43.305763500910096</v>
      </c>
      <c r="P8" s="56">
        <v>25.659698632949009</v>
      </c>
      <c r="Q8" s="82">
        <v>36.188696912877973</v>
      </c>
      <c r="R8" s="81">
        <v>45.223999446060105</v>
      </c>
      <c r="S8" s="81">
        <v>34.658550264350218</v>
      </c>
      <c r="T8" s="38">
        <v>-22.067642961317269</v>
      </c>
      <c r="U8" s="38">
        <v>5.7475653622925815</v>
      </c>
      <c r="V8" s="38">
        <v>-40.747612884345621</v>
      </c>
      <c r="W8" s="38">
        <v>41.033210991842772</v>
      </c>
      <c r="X8" s="38">
        <v>24.967195019301354</v>
      </c>
      <c r="Y8" s="38">
        <v>-23.362482998239873</v>
      </c>
    </row>
    <row r="9" spans="3:25" ht="17.25" thickTop="1" thickBot="1" x14ac:dyDescent="0.35">
      <c r="C9" s="31" t="s">
        <v>35</v>
      </c>
      <c r="D9" s="55">
        <v>58.613948892319115</v>
      </c>
      <c r="E9" s="56">
        <v>36.739554564572934</v>
      </c>
      <c r="F9" s="56">
        <v>53.921410351619258</v>
      </c>
      <c r="G9" s="56">
        <v>43.363268332566477</v>
      </c>
      <c r="H9" s="56">
        <v>40.189291563262969</v>
      </c>
      <c r="I9" s="56">
        <v>46.63747138906897</v>
      </c>
      <c r="J9" s="56">
        <v>46.000716252763134</v>
      </c>
      <c r="K9" s="56">
        <v>43.706421056005411</v>
      </c>
      <c r="L9" s="56">
        <v>51.353310778153698</v>
      </c>
      <c r="M9" s="56">
        <v>50.014382374206058</v>
      </c>
      <c r="N9" s="56">
        <v>46.129221896576141</v>
      </c>
      <c r="O9" s="56">
        <v>28.049595333277082</v>
      </c>
      <c r="P9" s="56">
        <v>30.700081786936636</v>
      </c>
      <c r="Q9" s="82">
        <v>42.631712904046829</v>
      </c>
      <c r="R9" s="81">
        <v>46.985121378230225</v>
      </c>
      <c r="S9" s="81">
        <v>39.001189060642091</v>
      </c>
      <c r="T9" s="38">
        <v>-7.7680864847260667</v>
      </c>
      <c r="U9" s="38">
        <v>-39.1934349203514</v>
      </c>
      <c r="V9" s="38">
        <v>9.4492858886812776</v>
      </c>
      <c r="W9" s="38">
        <v>38.865144399020103</v>
      </c>
      <c r="X9" s="38">
        <v>10.211666803024816</v>
      </c>
      <c r="Y9" s="38">
        <v>-16.99246928260008</v>
      </c>
    </row>
    <row r="10" spans="3:25" ht="17.25" thickTop="1" thickBot="1" x14ac:dyDescent="0.35">
      <c r="C10" s="31" t="s">
        <v>36</v>
      </c>
      <c r="D10" s="55">
        <v>45.397211232074568</v>
      </c>
      <c r="E10" s="56">
        <v>40.953929796654833</v>
      </c>
      <c r="F10" s="56">
        <v>38.910050495298613</v>
      </c>
      <c r="G10" s="56">
        <v>33.04854464001567</v>
      </c>
      <c r="H10" s="56">
        <v>47.463170111063818</v>
      </c>
      <c r="I10" s="56">
        <v>41.704357224251964</v>
      </c>
      <c r="J10" s="56">
        <v>39.029829941455255</v>
      </c>
      <c r="K10" s="56">
        <v>51.440329218106996</v>
      </c>
      <c r="L10" s="56">
        <v>45.302296440878095</v>
      </c>
      <c r="M10" s="56">
        <v>44.87512095247444</v>
      </c>
      <c r="N10" s="56">
        <v>46.627560918044864</v>
      </c>
      <c r="O10" s="56">
        <v>11.806882339050727</v>
      </c>
      <c r="P10" s="56">
        <v>25.962057972573774</v>
      </c>
      <c r="Q10" s="82">
        <v>38.790050258412947</v>
      </c>
      <c r="R10" s="81">
        <v>42.35928829306247</v>
      </c>
      <c r="S10" s="81">
        <v>51.532443895990639</v>
      </c>
      <c r="T10" s="38">
        <v>3.9051481720269186</v>
      </c>
      <c r="U10" s="38">
        <v>-74.678318774162022</v>
      </c>
      <c r="V10" s="38">
        <v>119.8891902793462</v>
      </c>
      <c r="W10" s="38">
        <v>49.410537097600731</v>
      </c>
      <c r="X10" s="38">
        <v>9.2014266825431896</v>
      </c>
      <c r="Y10" s="38">
        <v>21.655594257070021</v>
      </c>
    </row>
    <row r="11" spans="3:25" ht="17.25" thickTop="1" thickBot="1" x14ac:dyDescent="0.35">
      <c r="C11" s="31" t="s">
        <v>37</v>
      </c>
      <c r="D11" s="55">
        <v>50.502924961070661</v>
      </c>
      <c r="E11" s="56">
        <v>49.209937162695624</v>
      </c>
      <c r="F11" s="56">
        <v>54.891387702714702</v>
      </c>
      <c r="G11" s="56">
        <v>45.027624309392266</v>
      </c>
      <c r="H11" s="56">
        <v>51.037067728384017</v>
      </c>
      <c r="I11" s="56">
        <v>48.719339734440098</v>
      </c>
      <c r="J11" s="56">
        <v>45.167456473295054</v>
      </c>
      <c r="K11" s="56">
        <v>58.673691800528296</v>
      </c>
      <c r="L11" s="56">
        <v>66.165134943792722</v>
      </c>
      <c r="M11" s="56">
        <v>64.369540844818246</v>
      </c>
      <c r="N11" s="56">
        <v>54.897459388356751</v>
      </c>
      <c r="O11" s="56">
        <v>17.686302575619226</v>
      </c>
      <c r="P11" s="56">
        <v>42.394020302025275</v>
      </c>
      <c r="Q11" s="82">
        <v>60.853278711523892</v>
      </c>
      <c r="R11" s="81">
        <v>55.575615283626988</v>
      </c>
      <c r="S11" s="81">
        <v>62.269723328340973</v>
      </c>
      <c r="T11" s="38">
        <v>-14.715160823186141</v>
      </c>
      <c r="U11" s="38">
        <v>-67.78302170506214</v>
      </c>
      <c r="V11" s="38">
        <v>139.69973441744645</v>
      </c>
      <c r="W11" s="38">
        <v>43.542127587783334</v>
      </c>
      <c r="X11" s="38">
        <v>-8.6727675807178208</v>
      </c>
      <c r="Y11" s="38">
        <v>12.045045314480074</v>
      </c>
    </row>
    <row r="12" spans="3:25" ht="17.25" thickTop="1" thickBot="1" x14ac:dyDescent="0.35">
      <c r="C12" s="31" t="s">
        <v>38</v>
      </c>
      <c r="D12" s="55">
        <v>55.120573048859903</v>
      </c>
      <c r="E12" s="56">
        <v>45.657667208086131</v>
      </c>
      <c r="F12" s="56">
        <v>55.683923478840107</v>
      </c>
      <c r="G12" s="56">
        <v>46.618703528616813</v>
      </c>
      <c r="H12" s="56">
        <v>50.863638497775042</v>
      </c>
      <c r="I12" s="56">
        <v>61.394768360558388</v>
      </c>
      <c r="J12" s="56">
        <v>62.641904313891139</v>
      </c>
      <c r="K12" s="56">
        <v>69.270672331668877</v>
      </c>
      <c r="L12" s="56">
        <v>85.676288554329844</v>
      </c>
      <c r="M12" s="56">
        <v>73.183395954879785</v>
      </c>
      <c r="N12" s="56">
        <v>51.684112200884641</v>
      </c>
      <c r="O12" s="56">
        <v>29.116171488141777</v>
      </c>
      <c r="P12" s="56">
        <v>37.231005981781628</v>
      </c>
      <c r="Q12" s="82">
        <v>81.451578710119406</v>
      </c>
      <c r="R12" s="81">
        <v>59.941257567583769</v>
      </c>
      <c r="S12" s="81">
        <v>64.550681708598432</v>
      </c>
      <c r="T12" s="38">
        <v>-29.377269903203494</v>
      </c>
      <c r="U12" s="38">
        <v>-43.665141475249307</v>
      </c>
      <c r="V12" s="38">
        <v>27.870540936141971</v>
      </c>
      <c r="W12" s="38">
        <v>118.77351031013337</v>
      </c>
      <c r="X12" s="38">
        <v>-26.408722191977883</v>
      </c>
      <c r="Y12" s="38">
        <v>7.6899022944547637</v>
      </c>
    </row>
    <row r="13" spans="3:25" ht="17.25" thickTop="1" thickBot="1" x14ac:dyDescent="0.35">
      <c r="C13" s="31" t="s">
        <v>39</v>
      </c>
      <c r="D13" s="55">
        <v>62.107880884153651</v>
      </c>
      <c r="E13" s="56">
        <v>54.639785934595665</v>
      </c>
      <c r="F13" s="56">
        <v>52.843565347768816</v>
      </c>
      <c r="G13" s="56">
        <v>51.658896307680386</v>
      </c>
      <c r="H13" s="56">
        <v>56.193037195172018</v>
      </c>
      <c r="I13" s="56">
        <v>56.272120126168019</v>
      </c>
      <c r="J13" s="56">
        <v>69.422382246696557</v>
      </c>
      <c r="K13" s="56">
        <v>65.53742890948358</v>
      </c>
      <c r="L13" s="56">
        <v>80.32061311401344</v>
      </c>
      <c r="M13" s="56">
        <v>81.018354007565776</v>
      </c>
      <c r="N13" s="56">
        <v>73.736620302490834</v>
      </c>
      <c r="O13" s="56">
        <v>44.008612268338076</v>
      </c>
      <c r="P13" s="56">
        <v>52.350919293606502</v>
      </c>
      <c r="Q13" s="82">
        <v>96.402964391155024</v>
      </c>
      <c r="R13" s="81">
        <v>73.063059414361504</v>
      </c>
      <c r="S13" s="81">
        <v>69.213301396708871</v>
      </c>
      <c r="T13" s="38">
        <v>-8.9877581373659456</v>
      </c>
      <c r="U13" s="38">
        <v>-40.316477636483889</v>
      </c>
      <c r="V13" s="38">
        <v>18.956078356668122</v>
      </c>
      <c r="W13" s="38">
        <v>84.147605604565769</v>
      </c>
      <c r="X13" s="38">
        <v>-24.210775181240127</v>
      </c>
      <c r="Y13" s="38">
        <v>-5.2690895351364277</v>
      </c>
    </row>
    <row r="14" spans="3:25" ht="17.25" thickTop="1" thickBot="1" x14ac:dyDescent="0.35">
      <c r="C14" s="31" t="s">
        <v>40</v>
      </c>
      <c r="D14" s="55">
        <v>56.570394141364275</v>
      </c>
      <c r="E14" s="56">
        <v>55.032184699487757</v>
      </c>
      <c r="F14" s="56">
        <v>51.474924727622636</v>
      </c>
      <c r="G14" s="56">
        <v>59.06674542232723</v>
      </c>
      <c r="H14" s="56">
        <v>64.287514336115692</v>
      </c>
      <c r="I14" s="56">
        <v>57.786766830395841</v>
      </c>
      <c r="J14" s="56">
        <v>64.291289360621946</v>
      </c>
      <c r="K14" s="56">
        <v>69.021646267435273</v>
      </c>
      <c r="L14" s="56">
        <v>72.838501449293943</v>
      </c>
      <c r="M14" s="56">
        <v>82.357761283117284</v>
      </c>
      <c r="N14" s="56">
        <v>67.472096940063139</v>
      </c>
      <c r="O14" s="56">
        <v>36.501227677903593</v>
      </c>
      <c r="P14" s="56">
        <v>55.41716708924573</v>
      </c>
      <c r="Q14" s="82">
        <v>97.295584431813865</v>
      </c>
      <c r="R14" s="81">
        <v>68.92620919104489</v>
      </c>
      <c r="S14" s="81">
        <v>62.414844408709293</v>
      </c>
      <c r="T14" s="38">
        <v>-18.074391667692883</v>
      </c>
      <c r="U14" s="38">
        <v>-45.901744078995513</v>
      </c>
      <c r="V14" s="38">
        <v>51.822748479205544</v>
      </c>
      <c r="W14" s="38">
        <v>75.569394002269519</v>
      </c>
      <c r="X14" s="38">
        <v>-29.157926751188423</v>
      </c>
      <c r="Y14" s="38">
        <v>-9.4468633321873945</v>
      </c>
    </row>
    <row r="15" spans="3:25" ht="17.25" thickTop="1" thickBot="1" x14ac:dyDescent="0.35">
      <c r="C15" s="31" t="s">
        <v>41</v>
      </c>
      <c r="D15" s="55">
        <v>64.416073704979794</v>
      </c>
      <c r="E15" s="56">
        <v>55.006554263555287</v>
      </c>
      <c r="F15" s="56">
        <v>55.353688144993782</v>
      </c>
      <c r="G15" s="56">
        <v>50.275433693190109</v>
      </c>
      <c r="H15" s="56">
        <v>55.489932148449306</v>
      </c>
      <c r="I15" s="56">
        <v>68.730144989126472</v>
      </c>
      <c r="J15" s="56">
        <v>64.197729005336441</v>
      </c>
      <c r="K15" s="56">
        <v>83.603525084610084</v>
      </c>
      <c r="L15" s="56">
        <v>72.796859709117697</v>
      </c>
      <c r="M15" s="56">
        <v>73.277709849833485</v>
      </c>
      <c r="N15" s="56">
        <v>70.657147428924844</v>
      </c>
      <c r="O15" s="56">
        <v>28.91412095945666</v>
      </c>
      <c r="P15" s="56">
        <v>52.350919293606502</v>
      </c>
      <c r="Q15" s="82">
        <v>85.468368893084204</v>
      </c>
      <c r="R15" s="81">
        <v>79.59773271736637</v>
      </c>
      <c r="S15" s="81">
        <v>57.522627191628345</v>
      </c>
      <c r="T15" s="38">
        <v>-3.576206770488469</v>
      </c>
      <c r="U15" s="38">
        <v>-59.078278685759521</v>
      </c>
      <c r="V15" s="38">
        <v>81.056582584726996</v>
      </c>
      <c r="W15" s="38">
        <v>63.260492931825667</v>
      </c>
      <c r="X15" s="38">
        <v>-6.8687822778759795</v>
      </c>
      <c r="Y15" s="38">
        <v>-27.733334571377501</v>
      </c>
    </row>
    <row r="16" spans="3:25" ht="17.25" thickTop="1" thickBot="1" x14ac:dyDescent="0.35">
      <c r="C16" s="31" t="s">
        <v>42</v>
      </c>
      <c r="D16" s="55">
        <v>53.901169597422019</v>
      </c>
      <c r="E16" s="56">
        <v>55.210652131777252</v>
      </c>
      <c r="F16" s="56">
        <v>47.834392298662841</v>
      </c>
      <c r="G16" s="56">
        <v>53.262316910785621</v>
      </c>
      <c r="H16" s="56">
        <v>64.220242999020485</v>
      </c>
      <c r="I16" s="56">
        <v>66.81645984641537</v>
      </c>
      <c r="J16" s="56">
        <v>55.697739507242098</v>
      </c>
      <c r="K16" s="56">
        <v>63.443025404794085</v>
      </c>
      <c r="L16" s="56">
        <v>68.081362465173768</v>
      </c>
      <c r="M16" s="56">
        <v>78.763793284809367</v>
      </c>
      <c r="N16" s="56">
        <v>67.3008282517266</v>
      </c>
      <c r="O16" s="56">
        <v>34.878440442136899</v>
      </c>
      <c r="P16" s="56">
        <v>44.584676589615199</v>
      </c>
      <c r="Q16" s="82">
        <v>62.706557856283709</v>
      </c>
      <c r="R16" s="81">
        <v>70.325146600057892</v>
      </c>
      <c r="S16" s="81">
        <v>64.512701412448678</v>
      </c>
      <c r="T16" s="38">
        <v>-14.553596970162115</v>
      </c>
      <c r="U16" s="38">
        <v>-48.175317677101404</v>
      </c>
      <c r="V16" s="38">
        <v>27.828756172687484</v>
      </c>
      <c r="W16" s="38">
        <v>40.645985690270805</v>
      </c>
      <c r="X16" s="38">
        <v>12.149588502744994</v>
      </c>
      <c r="Y16" s="38">
        <v>-8.2651021272160836</v>
      </c>
    </row>
    <row r="17" spans="1:25" ht="17.25" thickTop="1" thickBot="1" x14ac:dyDescent="0.35">
      <c r="C17" s="31" t="s">
        <v>43</v>
      </c>
      <c r="D17" s="55">
        <v>46.33600504766693</v>
      </c>
      <c r="E17" s="56">
        <v>38.718061807493797</v>
      </c>
      <c r="F17" s="56">
        <v>49.265869160953677</v>
      </c>
      <c r="G17" s="56">
        <v>46.437288062377156</v>
      </c>
      <c r="H17" s="56">
        <v>47.030655436316216</v>
      </c>
      <c r="I17" s="56">
        <v>46.478724022323455</v>
      </c>
      <c r="J17" s="56">
        <v>49.02057548181633</v>
      </c>
      <c r="K17" s="56">
        <v>53.356032778492278</v>
      </c>
      <c r="L17" s="56">
        <v>55.965611915108077</v>
      </c>
      <c r="M17" s="56">
        <v>55.841092206178985</v>
      </c>
      <c r="N17" s="56">
        <v>45.654321828898503</v>
      </c>
      <c r="O17" s="56">
        <v>31.645493174477789</v>
      </c>
      <c r="P17" s="56">
        <v>41.200490743623078</v>
      </c>
      <c r="Q17" s="82">
        <v>53.55720243953057</v>
      </c>
      <c r="R17" s="81">
        <v>41.165939473204617</v>
      </c>
      <c r="S17" s="81">
        <v>39.881410831284754</v>
      </c>
      <c r="T17" s="38">
        <v>-18.242426812979286</v>
      </c>
      <c r="U17" s="38">
        <v>-30.684561928052421</v>
      </c>
      <c r="V17" s="38">
        <v>30.193865257411854</v>
      </c>
      <c r="W17" s="38">
        <v>29.991661441120183</v>
      </c>
      <c r="X17" s="38">
        <v>-23.136501538362584</v>
      </c>
      <c r="Y17" s="38">
        <v>-3.1203676105970506</v>
      </c>
    </row>
    <row r="18" spans="1:25" ht="17.25" thickTop="1" thickBot="1" x14ac:dyDescent="0.35">
      <c r="C18" s="31" t="s">
        <v>44</v>
      </c>
      <c r="D18" s="55">
        <v>51.736533383502092</v>
      </c>
      <c r="E18" s="56">
        <v>35.19129715804651</v>
      </c>
      <c r="F18" s="56">
        <v>34.333001801597725</v>
      </c>
      <c r="G18" s="56">
        <v>32.040545854390281</v>
      </c>
      <c r="H18" s="56">
        <v>31.855996250512625</v>
      </c>
      <c r="I18" s="56">
        <v>43.425425586681001</v>
      </c>
      <c r="J18" s="56">
        <v>46.58855319248061</v>
      </c>
      <c r="K18" s="56">
        <v>43.826285127550143</v>
      </c>
      <c r="L18" s="56">
        <v>39.692961512749498</v>
      </c>
      <c r="M18" s="56">
        <v>42.284522706209451</v>
      </c>
      <c r="N18" s="56">
        <v>26.495407853426467</v>
      </c>
      <c r="O18" s="56">
        <v>32.636201341006903</v>
      </c>
      <c r="P18" s="56">
        <v>32.280030442189293</v>
      </c>
      <c r="Q18" s="82">
        <v>35.035336595859583</v>
      </c>
      <c r="R18" s="81">
        <v>31.513312744635673</v>
      </c>
      <c r="S18" s="81">
        <v>38.826347052679331</v>
      </c>
      <c r="T18" s="38">
        <v>-37.340175180608966</v>
      </c>
      <c r="U18" s="38">
        <v>23.176821891368956</v>
      </c>
      <c r="V18" s="38">
        <v>-1.0913368718867593</v>
      </c>
      <c r="W18" s="38">
        <v>8.5356367882143171</v>
      </c>
      <c r="X18" s="38">
        <v>-10.052775835583486</v>
      </c>
      <c r="Y18" s="38">
        <v>23.20617437875843</v>
      </c>
    </row>
    <row r="19" spans="1:25" ht="17.25" thickTop="1" thickBot="1" x14ac:dyDescent="0.35">
      <c r="C19" s="31" t="s">
        <v>47</v>
      </c>
      <c r="D19" s="57">
        <v>644.463994930063</v>
      </c>
      <c r="E19" s="58">
        <v>560.91075898053145</v>
      </c>
      <c r="F19" s="58">
        <v>584.56831906596085</v>
      </c>
      <c r="G19" s="58">
        <v>553.37200260009593</v>
      </c>
      <c r="H19" s="58">
        <v>597.33155260396018</v>
      </c>
      <c r="I19" s="58">
        <v>625.16218830356922</v>
      </c>
      <c r="J19" s="58">
        <v>635.34855966714258</v>
      </c>
      <c r="K19" s="58">
        <v>703.13274129726824</v>
      </c>
      <c r="L19" s="58">
        <v>751.88796429631395</v>
      </c>
      <c r="M19" s="58">
        <v>761.81763599816645</v>
      </c>
      <c r="N19" s="58">
        <v>651.05529102456262</v>
      </c>
      <c r="O19" s="58">
        <v>370.73941976931656</v>
      </c>
      <c r="P19" s="58">
        <v>480.29548102603275</v>
      </c>
      <c r="Q19" s="83">
        <v>647.27983066386753</v>
      </c>
      <c r="R19" s="83">
        <v>656.49219476517158</v>
      </c>
      <c r="S19" s="83">
        <v>645.30191937798077</v>
      </c>
      <c r="T19" s="38">
        <v>-14.539220377653532</v>
      </c>
      <c r="U19" s="38">
        <v>-43.05561679932196</v>
      </c>
      <c r="V19" s="38">
        <v>29.550691244239616</v>
      </c>
      <c r="W19" s="38">
        <v>34.767004111950818</v>
      </c>
      <c r="X19" s="38">
        <v>1.4232428796453613</v>
      </c>
      <c r="Y19" s="38">
        <v>-1.7045557397972706</v>
      </c>
    </row>
    <row r="20" spans="1:25" s="1" customFormat="1" ht="16.5" thickTop="1" thickBot="1" x14ac:dyDescent="0.3">
      <c r="B20" s="100"/>
      <c r="C20" s="44" t="s">
        <v>163</v>
      </c>
      <c r="D20" s="36">
        <v>53.519093383134283</v>
      </c>
      <c r="E20" s="36">
        <v>47.146002328129427</v>
      </c>
      <c r="F20" s="36">
        <v>49.412185525158208</v>
      </c>
      <c r="G20" s="36">
        <v>45.564479070243088</v>
      </c>
      <c r="H20" s="36">
        <v>48.780580816941473</v>
      </c>
      <c r="I20" s="36">
        <v>51.061320168873372</v>
      </c>
      <c r="J20" s="36">
        <v>51.789110707089868</v>
      </c>
      <c r="K20" s="36">
        <v>57.061723336928303</v>
      </c>
      <c r="L20" s="36">
        <v>60.812857965759257</v>
      </c>
      <c r="M20" s="36">
        <v>61.903600145724504</v>
      </c>
      <c r="N20" s="36">
        <v>53.025490854546113</v>
      </c>
      <c r="O20" s="36">
        <v>31.670443861345134</v>
      </c>
      <c r="P20" s="36">
        <v>39.275146733729827</v>
      </c>
      <c r="Q20" s="36">
        <v>59.585686219651869</v>
      </c>
      <c r="R20" s="36">
        <v>54.707682897097634</v>
      </c>
      <c r="S20" s="36">
        <v>52.644142564556205</v>
      </c>
      <c r="T20" s="36">
        <v>-10.594044032510542</v>
      </c>
      <c r="U20" s="36">
        <v>-0.70859261710990795</v>
      </c>
      <c r="V20" s="36">
        <v>-32.815601253780891</v>
      </c>
      <c r="W20" s="36">
        <v>51.713465575621086</v>
      </c>
      <c r="X20" s="36">
        <v>-8.1865354450603416</v>
      </c>
      <c r="Y20" s="36">
        <v>-3.7719388269886025</v>
      </c>
    </row>
    <row r="21" spans="1:25" ht="13.9" customHeight="1" x14ac:dyDescent="0.25">
      <c r="A21" s="5"/>
      <c r="C21" s="47" t="s">
        <v>84</v>
      </c>
      <c r="D21" s="9"/>
      <c r="E21" s="9"/>
      <c r="F21" s="9"/>
      <c r="G21" s="9"/>
      <c r="H21" s="9"/>
      <c r="I21" s="9"/>
      <c r="J21" s="9"/>
      <c r="K21" s="9"/>
      <c r="L21" s="7"/>
      <c r="M21" s="7"/>
    </row>
    <row r="22" spans="1:25" x14ac:dyDescent="0.25">
      <c r="B22" s="10"/>
      <c r="C22" s="47" t="s">
        <v>178</v>
      </c>
      <c r="D22" s="6"/>
      <c r="E22" s="6"/>
      <c r="F22" s="6"/>
      <c r="G22" s="6"/>
      <c r="H22" s="6"/>
    </row>
    <row r="23" spans="1:25" x14ac:dyDescent="0.25">
      <c r="C23" s="47"/>
    </row>
    <row r="24" spans="1:25" x14ac:dyDescent="0.25">
      <c r="C24" s="45"/>
    </row>
    <row r="25" spans="1:25" x14ac:dyDescent="0.25">
      <c r="C25" s="47" t="s">
        <v>70</v>
      </c>
    </row>
    <row r="26" spans="1:25" x14ac:dyDescent="0.25">
      <c r="C26" s="76" t="s">
        <v>180</v>
      </c>
    </row>
  </sheetData>
  <mergeCells count="2">
    <mergeCell ref="G3:N3"/>
    <mergeCell ref="G4:N4"/>
  </mergeCells>
  <pageMargins left="0" right="0" top="0" bottom="0.59055118110236227" header="0" footer="0"/>
  <pageSetup paperSize="9" scale="95" orientation="landscape" r:id="rId1"/>
  <rowBreaks count="1" manualBreakCount="1">
    <brk id="25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25"/>
  <sheetViews>
    <sheetView showGridLines="0" showZeros="0" zoomScaleNormal="100" workbookViewId="0">
      <selection activeCell="Z13" sqref="Z13"/>
    </sheetView>
  </sheetViews>
  <sheetFormatPr baseColWidth="10" defaultColWidth="11.42578125" defaultRowHeight="15" x14ac:dyDescent="0.3"/>
  <cols>
    <col min="1" max="1" width="2" style="19" customWidth="1"/>
    <col min="2" max="2" width="13" style="19" customWidth="1"/>
    <col min="3" max="3" width="9.140625" style="19" hidden="1" customWidth="1"/>
    <col min="4" max="4" width="8.5703125" style="19" hidden="1" customWidth="1"/>
    <col min="5" max="5" width="8.7109375" style="19" hidden="1" customWidth="1"/>
    <col min="6" max="6" width="8.5703125" style="19" customWidth="1"/>
    <col min="7" max="7" width="8.28515625" style="19" customWidth="1"/>
    <col min="8" max="9" width="8.5703125" style="19" customWidth="1"/>
    <col min="10" max="10" width="8.7109375" style="19" customWidth="1"/>
    <col min="11" max="12" width="8.85546875" style="19" customWidth="1"/>
    <col min="13" max="18" width="9.140625" style="19" customWidth="1"/>
    <col min="19" max="19" width="11.5703125" style="19" hidden="1" customWidth="1"/>
    <col min="20" max="20" width="10.7109375" style="19" hidden="1" customWidth="1"/>
    <col min="21" max="21" width="11.42578125" style="19" hidden="1" customWidth="1"/>
    <col min="22" max="16384" width="11.42578125" style="19"/>
  </cols>
  <sheetData>
    <row r="1" spans="2:25" s="15" customFormat="1" x14ac:dyDescent="0.25"/>
    <row r="2" spans="2:25" s="15" customFormat="1" x14ac:dyDescent="0.25">
      <c r="D2" s="84"/>
      <c r="E2" s="84"/>
      <c r="F2" s="103" t="s">
        <v>147</v>
      </c>
      <c r="G2" s="103"/>
      <c r="H2" s="103"/>
      <c r="I2" s="103"/>
      <c r="J2" s="103"/>
      <c r="K2" s="103"/>
      <c r="L2" s="103"/>
      <c r="S2" s="33"/>
    </row>
    <row r="3" spans="2:25" x14ac:dyDescent="0.3">
      <c r="B3" s="16"/>
      <c r="D3" s="84"/>
      <c r="E3" s="84"/>
      <c r="F3" s="103" t="s">
        <v>172</v>
      </c>
      <c r="G3" s="103"/>
      <c r="H3" s="103"/>
      <c r="I3" s="103"/>
      <c r="J3" s="103"/>
      <c r="K3" s="103"/>
      <c r="L3" s="103"/>
      <c r="M3" s="15"/>
      <c r="N3" s="15"/>
      <c r="O3" s="15"/>
      <c r="P3" s="15"/>
      <c r="Q3" s="15"/>
      <c r="R3" s="15"/>
      <c r="S3" s="34"/>
    </row>
    <row r="4" spans="2:25" ht="15.75" thickBot="1" x14ac:dyDescent="0.35"/>
    <row r="5" spans="2:25" ht="16.5" thickTop="1" thickBot="1" x14ac:dyDescent="0.35">
      <c r="B5" s="16"/>
      <c r="C5" s="32">
        <v>2009</v>
      </c>
      <c r="D5" s="32">
        <v>2010</v>
      </c>
      <c r="E5" s="32">
        <v>2011</v>
      </c>
      <c r="F5" s="32">
        <v>2012</v>
      </c>
      <c r="G5" s="32">
        <v>2013</v>
      </c>
      <c r="H5" s="32">
        <v>2014</v>
      </c>
      <c r="I5" s="32">
        <v>2015</v>
      </c>
      <c r="J5" s="32">
        <v>2016</v>
      </c>
      <c r="K5" s="32">
        <v>2017</v>
      </c>
      <c r="L5" s="61">
        <v>2018</v>
      </c>
      <c r="M5" s="65">
        <v>2019</v>
      </c>
      <c r="N5" s="32">
        <v>2020</v>
      </c>
      <c r="O5" s="32">
        <v>2021</v>
      </c>
      <c r="P5" s="32">
        <v>2022</v>
      </c>
      <c r="Q5" s="32" t="s">
        <v>103</v>
      </c>
      <c r="R5" s="32" t="s">
        <v>144</v>
      </c>
      <c r="S5" s="35" t="s">
        <v>69</v>
      </c>
      <c r="T5" s="35" t="s">
        <v>76</v>
      </c>
      <c r="U5" s="35" t="s">
        <v>92</v>
      </c>
      <c r="V5" s="35" t="s">
        <v>99</v>
      </c>
      <c r="W5" s="35" t="s">
        <v>104</v>
      </c>
      <c r="X5" s="35" t="s">
        <v>145</v>
      </c>
    </row>
    <row r="6" spans="2:25" s="26" customFormat="1" ht="16.5" thickTop="1" thickBot="1" x14ac:dyDescent="0.35">
      <c r="B6" s="31" t="s">
        <v>33</v>
      </c>
      <c r="C6" s="53">
        <v>393.71834485394834</v>
      </c>
      <c r="D6" s="54">
        <v>329.59258601092381</v>
      </c>
      <c r="E6" s="54">
        <v>331.1075737842736</v>
      </c>
      <c r="F6" s="54">
        <v>305.1468339216766</v>
      </c>
      <c r="G6" s="54">
        <v>303.70720864465159</v>
      </c>
      <c r="H6" s="54">
        <v>297.84991876820396</v>
      </c>
      <c r="I6" s="54">
        <v>291.1693681485728</v>
      </c>
      <c r="J6" s="54">
        <v>313.84442942621195</v>
      </c>
      <c r="K6" s="54">
        <v>347.03441893619879</v>
      </c>
      <c r="L6" s="70">
        <v>355.96184041490221</v>
      </c>
      <c r="M6" s="73">
        <v>322.21592769742301</v>
      </c>
      <c r="N6" s="54">
        <v>274.91441343732612</v>
      </c>
      <c r="O6" s="54">
        <v>269.24606193886615</v>
      </c>
      <c r="P6" s="54">
        <v>527.13221823694983</v>
      </c>
      <c r="Q6" s="54">
        <v>284.84007814554946</v>
      </c>
      <c r="R6" s="54">
        <v>278.15710506184558</v>
      </c>
      <c r="S6" s="37">
        <v>-9.4802051473117501</v>
      </c>
      <c r="T6" s="37">
        <v>-14.680067058794002</v>
      </c>
      <c r="U6" s="37">
        <v>-2.0618604268823533</v>
      </c>
      <c r="V6" s="37">
        <v>95.780846130495377</v>
      </c>
      <c r="W6" s="37">
        <v>-45.964206267219332</v>
      </c>
      <c r="X6" s="37">
        <v>-2.3462193688519357</v>
      </c>
      <c r="Y6" s="86"/>
    </row>
    <row r="7" spans="2:25" ht="16.5" thickTop="1" thickBot="1" x14ac:dyDescent="0.35">
      <c r="B7" s="31" t="s">
        <v>34</v>
      </c>
      <c r="C7" s="55">
        <v>407.14543372908201</v>
      </c>
      <c r="D7" s="56">
        <v>394.33831145842896</v>
      </c>
      <c r="E7" s="56">
        <v>368.60182625450278</v>
      </c>
      <c r="F7" s="56">
        <v>304.18838604526997</v>
      </c>
      <c r="G7" s="56">
        <v>298.76425109047165</v>
      </c>
      <c r="H7" s="56">
        <v>321.24312311511034</v>
      </c>
      <c r="I7" s="56">
        <v>335.66880677731302</v>
      </c>
      <c r="J7" s="56">
        <v>361.58249232743447</v>
      </c>
      <c r="K7" s="56">
        <v>368.73726058819682</v>
      </c>
      <c r="L7" s="71">
        <v>359.5998386629476</v>
      </c>
      <c r="M7" s="74">
        <v>308.2904832568359</v>
      </c>
      <c r="N7" s="56">
        <v>323.89102285055679</v>
      </c>
      <c r="O7" s="56">
        <v>271.99280550925948</v>
      </c>
      <c r="P7" s="54">
        <v>369.35088786706081</v>
      </c>
      <c r="Q7" s="54">
        <v>298.60822600747821</v>
      </c>
      <c r="R7" s="54">
        <v>289.66145948205423</v>
      </c>
      <c r="S7" s="38">
        <v>-14.268458961741608</v>
      </c>
      <c r="T7" s="38">
        <v>5.0603377142602657</v>
      </c>
      <c r="U7" s="38">
        <v>-16.023357759206291</v>
      </c>
      <c r="V7" s="38">
        <v>35.794359404292017</v>
      </c>
      <c r="W7" s="38">
        <v>-19.153239963252709</v>
      </c>
      <c r="X7" s="38">
        <v>-2.996155412409812</v>
      </c>
      <c r="Y7" s="28"/>
    </row>
    <row r="8" spans="2:25" ht="16.5" thickTop="1" thickBot="1" x14ac:dyDescent="0.35">
      <c r="B8" s="31" t="s">
        <v>35</v>
      </c>
      <c r="C8" s="55">
        <v>497.14448798720929</v>
      </c>
      <c r="D8" s="56">
        <v>422.82159779055922</v>
      </c>
      <c r="E8" s="56">
        <v>416.84156146072132</v>
      </c>
      <c r="F8" s="56">
        <v>309.50119000724931</v>
      </c>
      <c r="G8" s="56">
        <v>286.01379162522147</v>
      </c>
      <c r="H8" s="56">
        <v>371.77672227881931</v>
      </c>
      <c r="I8" s="56">
        <v>397.02631611445224</v>
      </c>
      <c r="J8" s="56">
        <v>343.82384564057588</v>
      </c>
      <c r="K8" s="56">
        <v>425.38116788962606</v>
      </c>
      <c r="L8" s="71">
        <v>342.32642029184558</v>
      </c>
      <c r="M8" s="74">
        <v>316.68247218300644</v>
      </c>
      <c r="N8" s="56">
        <v>249.25372113229147</v>
      </c>
      <c r="O8" s="56">
        <v>271.7436926921813</v>
      </c>
      <c r="P8" s="54">
        <v>403.19843895817428</v>
      </c>
      <c r="Q8" s="54">
        <v>335.23983228095915</v>
      </c>
      <c r="R8" s="54">
        <v>259.31034482758622</v>
      </c>
      <c r="S8" s="38">
        <v>-7.491080614513117</v>
      </c>
      <c r="T8" s="38">
        <v>-21.292227064511742</v>
      </c>
      <c r="U8" s="38">
        <v>9.0229230912678187</v>
      </c>
      <c r="V8" s="38">
        <v>48.374534460639289</v>
      </c>
      <c r="W8" s="38">
        <v>-16.854878419870271</v>
      </c>
      <c r="X8" s="38">
        <v>-22.649303615489714</v>
      </c>
      <c r="Y8" s="28"/>
    </row>
    <row r="9" spans="2:25" ht="16.5" thickTop="1" thickBot="1" x14ac:dyDescent="0.35">
      <c r="B9" s="31" t="s">
        <v>36</v>
      </c>
      <c r="C9" s="55">
        <v>372.37206175170024</v>
      </c>
      <c r="D9" s="56">
        <v>355.23082584489737</v>
      </c>
      <c r="E9" s="56">
        <v>332.63704821920692</v>
      </c>
      <c r="F9" s="56">
        <v>264.08235207716223</v>
      </c>
      <c r="G9" s="56">
        <v>332.24219077744675</v>
      </c>
      <c r="H9" s="56">
        <v>323.35561481620715</v>
      </c>
      <c r="I9" s="56">
        <v>351.54725397267913</v>
      </c>
      <c r="J9" s="56">
        <v>392.19987048526247</v>
      </c>
      <c r="K9" s="56">
        <v>335.67073905395313</v>
      </c>
      <c r="L9" s="71">
        <v>366.94760362179625</v>
      </c>
      <c r="M9" s="74">
        <v>305.28580008481225</v>
      </c>
      <c r="N9" s="56">
        <v>95.099070476354029</v>
      </c>
      <c r="O9" s="56">
        <v>262.89507352408037</v>
      </c>
      <c r="P9" s="54">
        <v>342.55174817574328</v>
      </c>
      <c r="Q9" s="54">
        <v>289.07112638487399</v>
      </c>
      <c r="R9" s="54">
        <v>293.68322541393997</v>
      </c>
      <c r="S9" s="38">
        <v>-16.803980439817039</v>
      </c>
      <c r="T9" s="38">
        <v>-68.849166764410825</v>
      </c>
      <c r="U9" s="38">
        <v>176.44336817093085</v>
      </c>
      <c r="V9" s="38">
        <v>30.299797399728224</v>
      </c>
      <c r="W9" s="38">
        <v>-15.612421211008245</v>
      </c>
      <c r="X9" s="38">
        <v>1.5954893478103205</v>
      </c>
      <c r="Y9" s="28"/>
    </row>
    <row r="10" spans="2:25" ht="16.5" thickTop="1" thickBot="1" x14ac:dyDescent="0.35">
      <c r="B10" s="31" t="s">
        <v>37</v>
      </c>
      <c r="C10" s="55">
        <v>430.59004250662849</v>
      </c>
      <c r="D10" s="56">
        <v>417.20292880241396</v>
      </c>
      <c r="E10" s="56">
        <v>414.37616206951293</v>
      </c>
      <c r="F10" s="56">
        <v>313.53591160220992</v>
      </c>
      <c r="G10" s="56">
        <v>364.39368786717193</v>
      </c>
      <c r="H10" s="56">
        <v>376.32398097575623</v>
      </c>
      <c r="I10" s="56">
        <v>369.32505845567226</v>
      </c>
      <c r="J10" s="56">
        <v>432.15883840228474</v>
      </c>
      <c r="K10" s="56">
        <v>463.81759595598697</v>
      </c>
      <c r="L10" s="71">
        <v>436.09298201489452</v>
      </c>
      <c r="M10" s="74">
        <v>369.66665834886982</v>
      </c>
      <c r="N10" s="56">
        <v>178.71391788619891</v>
      </c>
      <c r="O10" s="56">
        <v>283.4832468680882</v>
      </c>
      <c r="P10" s="54">
        <v>422.11481803642079</v>
      </c>
      <c r="Q10" s="54">
        <v>377.54811700164566</v>
      </c>
      <c r="R10" s="54">
        <v>361.64961392771534</v>
      </c>
      <c r="S10" s="38">
        <v>-15.232146905715613</v>
      </c>
      <c r="T10" s="38">
        <v>-51.655386319006588</v>
      </c>
      <c r="U10" s="38">
        <v>58.624045749253888</v>
      </c>
      <c r="V10" s="38">
        <v>48.902914969377825</v>
      </c>
      <c r="W10" s="38">
        <v>-10.557957013233739</v>
      </c>
      <c r="X10" s="38">
        <v>-4.2109872511590432</v>
      </c>
      <c r="Y10" s="28"/>
    </row>
    <row r="11" spans="2:25" ht="16.5" thickTop="1" thickBot="1" x14ac:dyDescent="0.35">
      <c r="B11" s="31" t="s">
        <v>38</v>
      </c>
      <c r="C11" s="55">
        <v>481.47179621283209</v>
      </c>
      <c r="D11" s="56">
        <v>428.23743036549752</v>
      </c>
      <c r="E11" s="56">
        <v>416.0681945918941</v>
      </c>
      <c r="F11" s="56">
        <v>348.59266514937627</v>
      </c>
      <c r="G11" s="56">
        <v>350.56784687697262</v>
      </c>
      <c r="H11" s="56">
        <v>398.56275853739544</v>
      </c>
      <c r="I11" s="56">
        <v>414.01258598261387</v>
      </c>
      <c r="J11" s="56">
        <v>439.31595775165897</v>
      </c>
      <c r="K11" s="56">
        <v>464.82583417162539</v>
      </c>
      <c r="L11" s="71">
        <v>458.929396420964</v>
      </c>
      <c r="M11" s="74">
        <v>382.22203906700736</v>
      </c>
      <c r="N11" s="56">
        <v>239.6484884023977</v>
      </c>
      <c r="O11" s="56">
        <v>289.06534900726865</v>
      </c>
      <c r="P11" s="54">
        <v>485.97795228641701</v>
      </c>
      <c r="Q11" s="54">
        <v>401.28241890514863</v>
      </c>
      <c r="R11" s="54">
        <v>353.53670200986636</v>
      </c>
      <c r="S11" s="38">
        <v>-16.714413579119473</v>
      </c>
      <c r="T11" s="38">
        <v>-37.301237524823911</v>
      </c>
      <c r="U11" s="38">
        <v>20.620560110479097</v>
      </c>
      <c r="V11" s="38">
        <v>68.120445413260825</v>
      </c>
      <c r="W11" s="38">
        <v>-17.427855107993054</v>
      </c>
      <c r="X11" s="38">
        <v>-11.898282766922804</v>
      </c>
      <c r="Y11" s="28"/>
    </row>
    <row r="12" spans="2:25" ht="16.5" thickTop="1" thickBot="1" x14ac:dyDescent="0.35">
      <c r="B12" s="31" t="s">
        <v>39</v>
      </c>
      <c r="C12" s="55">
        <v>535.23864826994202</v>
      </c>
      <c r="D12" s="56">
        <v>478.73644218395737</v>
      </c>
      <c r="E12" s="56">
        <v>421.99000270538829</v>
      </c>
      <c r="F12" s="56">
        <v>362.12886311683951</v>
      </c>
      <c r="G12" s="56">
        <v>419.26677067082682</v>
      </c>
      <c r="H12" s="56">
        <v>432.40681781160686</v>
      </c>
      <c r="I12" s="56">
        <v>477.01413157306411</v>
      </c>
      <c r="J12" s="56">
        <v>483.61344353004824</v>
      </c>
      <c r="K12" s="56">
        <v>498.86630801281785</v>
      </c>
      <c r="L12" s="71">
        <v>515.34983075489208</v>
      </c>
      <c r="M12" s="74">
        <v>462.90211634341466</v>
      </c>
      <c r="N12" s="56">
        <v>302.73188887726729</v>
      </c>
      <c r="O12" s="56">
        <v>363.48883491685808</v>
      </c>
      <c r="P12" s="54">
        <v>458.42932354288524</v>
      </c>
      <c r="Q12" s="54">
        <v>454.25458669150703</v>
      </c>
      <c r="R12" s="54">
        <v>429.27800416835163</v>
      </c>
      <c r="S12" s="38">
        <v>-10.177109078439248</v>
      </c>
      <c r="T12" s="38">
        <v>-34.601316738703645</v>
      </c>
      <c r="U12" s="38">
        <v>20.069556023621512</v>
      </c>
      <c r="V12" s="38">
        <v>26.119231048112713</v>
      </c>
      <c r="W12" s="38">
        <v>-0.91066095404075398</v>
      </c>
      <c r="X12" s="38">
        <v>-5.4983666109061167</v>
      </c>
      <c r="Y12" s="28"/>
    </row>
    <row r="13" spans="2:25" ht="16.5" thickTop="1" thickBot="1" x14ac:dyDescent="0.35">
      <c r="B13" s="31" t="s">
        <v>40</v>
      </c>
      <c r="C13" s="55">
        <v>463.10581749362296</v>
      </c>
      <c r="D13" s="56">
        <v>490.07334147079382</v>
      </c>
      <c r="E13" s="56">
        <v>447.75424474128033</v>
      </c>
      <c r="F13" s="56">
        <v>403.2289820830872</v>
      </c>
      <c r="G13" s="56">
        <v>396.78253848250608</v>
      </c>
      <c r="H13" s="56">
        <v>394.62928801270323</v>
      </c>
      <c r="I13" s="56">
        <v>448.85283937378858</v>
      </c>
      <c r="J13" s="56">
        <v>488.09770047753085</v>
      </c>
      <c r="K13" s="56">
        <v>484.87800085013851</v>
      </c>
      <c r="L13" s="71">
        <v>479.38040342824581</v>
      </c>
      <c r="M13" s="74">
        <v>433.67561544681809</v>
      </c>
      <c r="N13" s="56">
        <v>294.40334454964864</v>
      </c>
      <c r="O13" s="56">
        <v>378.46774313123677</v>
      </c>
      <c r="P13" s="54">
        <v>417.66916276932227</v>
      </c>
      <c r="Q13" s="54">
        <v>429.13192741539973</v>
      </c>
      <c r="R13" s="54">
        <v>399.83043185128059</v>
      </c>
      <c r="S13" s="38">
        <v>-9.5341377441743642</v>
      </c>
      <c r="T13" s="38">
        <v>-32.114388251614415</v>
      </c>
      <c r="U13" s="38">
        <v>28.554158822544011</v>
      </c>
      <c r="V13" s="38">
        <v>10.357928872287562</v>
      </c>
      <c r="W13" s="38">
        <v>2.7444603690812381</v>
      </c>
      <c r="X13" s="38">
        <v>-6.8280856520273048</v>
      </c>
      <c r="Y13" s="28"/>
    </row>
    <row r="14" spans="2:25" ht="16.5" thickTop="1" thickBot="1" x14ac:dyDescent="0.35">
      <c r="B14" s="31" t="s">
        <v>41</v>
      </c>
      <c r="C14" s="55">
        <v>450.64186016298891</v>
      </c>
      <c r="D14" s="56">
        <v>445.799387538963</v>
      </c>
      <c r="E14" s="56">
        <v>432.69046327200584</v>
      </c>
      <c r="F14" s="56">
        <v>335.98045204642636</v>
      </c>
      <c r="G14" s="56">
        <v>352.99288520176907</v>
      </c>
      <c r="H14" s="56">
        <v>407.39662277905882</v>
      </c>
      <c r="I14" s="56">
        <v>422.04991373430164</v>
      </c>
      <c r="J14" s="56">
        <v>463.01668991618334</v>
      </c>
      <c r="K14" s="56">
        <v>441.14025165046172</v>
      </c>
      <c r="L14" s="71">
        <v>446.84620761454659</v>
      </c>
      <c r="M14" s="74">
        <v>408.8405935200384</v>
      </c>
      <c r="N14" s="56">
        <v>240.54087862016073</v>
      </c>
      <c r="O14" s="56">
        <v>369.89554654168683</v>
      </c>
      <c r="P14" s="54">
        <v>381.93958886868967</v>
      </c>
      <c r="Q14" s="54">
        <v>460.43337399948734</v>
      </c>
      <c r="R14" s="54">
        <v>357.64774703043497</v>
      </c>
      <c r="S14" s="38">
        <v>-8.5053008052587451</v>
      </c>
      <c r="T14" s="38">
        <v>-41.165118524765283</v>
      </c>
      <c r="U14" s="38">
        <v>53.776584114748616</v>
      </c>
      <c r="V14" s="38">
        <v>3.2560657838700124</v>
      </c>
      <c r="W14" s="38">
        <v>20.55136137191155</v>
      </c>
      <c r="X14" s="38">
        <v>-22.323669997294076</v>
      </c>
      <c r="Y14" s="28"/>
    </row>
    <row r="15" spans="2:25" ht="16.5" thickTop="1" thickBot="1" x14ac:dyDescent="0.35">
      <c r="B15" s="31" t="s">
        <v>42</v>
      </c>
      <c r="C15" s="55">
        <v>410.05459666855995</v>
      </c>
      <c r="D15" s="56">
        <v>381.77578601760865</v>
      </c>
      <c r="E15" s="56">
        <v>356.55504259463817</v>
      </c>
      <c r="F15" s="56">
        <v>373.81052905069663</v>
      </c>
      <c r="G15" s="56">
        <v>394.7274531808481</v>
      </c>
      <c r="H15" s="56">
        <v>379.76611131311438</v>
      </c>
      <c r="I15" s="56">
        <v>366.76961465518923</v>
      </c>
      <c r="J15" s="56">
        <v>412.65550437205195</v>
      </c>
      <c r="K15" s="56">
        <v>449.59884366424365</v>
      </c>
      <c r="L15" s="71">
        <v>453.34079066533599</v>
      </c>
      <c r="M15" s="74">
        <v>429.60720398386502</v>
      </c>
      <c r="N15" s="56">
        <v>254.21467328966895</v>
      </c>
      <c r="O15" s="56">
        <v>283.24382774579067</v>
      </c>
      <c r="P15" s="54">
        <v>378.08155250726207</v>
      </c>
      <c r="Q15" s="54">
        <v>424.09493894791007</v>
      </c>
      <c r="R15" s="54">
        <v>384.040316643518</v>
      </c>
      <c r="S15" s="38">
        <v>-5.2352638831901439</v>
      </c>
      <c r="T15" s="38">
        <v>-40.826254557124088</v>
      </c>
      <c r="U15" s="38">
        <v>11.419149839177058</v>
      </c>
      <c r="V15" s="38">
        <v>33.482715410338116</v>
      </c>
      <c r="W15" s="38">
        <v>12.170227861028522</v>
      </c>
      <c r="X15" s="38">
        <v>-9.4447300889180905</v>
      </c>
      <c r="Y15" s="28"/>
    </row>
    <row r="16" spans="2:25" ht="16.5" thickTop="1" thickBot="1" x14ac:dyDescent="0.35">
      <c r="B16" s="31" t="s">
        <v>43</v>
      </c>
      <c r="C16" s="55">
        <v>382.84713390448212</v>
      </c>
      <c r="D16" s="56">
        <v>374.05014494022265</v>
      </c>
      <c r="E16" s="56">
        <v>325.77923339532043</v>
      </c>
      <c r="F16" s="56">
        <v>304.18223575743178</v>
      </c>
      <c r="G16" s="56">
        <v>277.55212564310858</v>
      </c>
      <c r="H16" s="56">
        <v>320.56649362455443</v>
      </c>
      <c r="I16" s="56">
        <v>331.62912809175072</v>
      </c>
      <c r="J16" s="56">
        <v>366.0902364628343</v>
      </c>
      <c r="K16" s="56">
        <v>368.61120308484794</v>
      </c>
      <c r="L16" s="71">
        <v>371.79910882175295</v>
      </c>
      <c r="M16" s="74">
        <v>294.14102869862467</v>
      </c>
      <c r="N16" s="56">
        <v>244.95061128946929</v>
      </c>
      <c r="O16" s="56">
        <v>285.42784420721102</v>
      </c>
      <c r="P16" s="54">
        <v>300.36562428589008</v>
      </c>
      <c r="Q16" s="54">
        <v>294.59375435512055</v>
      </c>
      <c r="R16" s="54">
        <v>281.06899062048302</v>
      </c>
      <c r="S16" s="38">
        <v>-20.887107655860181</v>
      </c>
      <c r="T16" s="38">
        <v>-16.723412448372038</v>
      </c>
      <c r="U16" s="38">
        <v>16.524650705977599</v>
      </c>
      <c r="V16" s="38">
        <v>5.233469817974286</v>
      </c>
      <c r="W16" s="38">
        <v>-1.921614680272407</v>
      </c>
      <c r="X16" s="38">
        <v>-4.5909879400681355</v>
      </c>
      <c r="Y16" s="28"/>
    </row>
    <row r="17" spans="1:25" ht="16.5" thickTop="1" thickBot="1" x14ac:dyDescent="0.35">
      <c r="B17" s="31" t="s">
        <v>44</v>
      </c>
      <c r="C17" s="55">
        <v>304.37207302242143</v>
      </c>
      <c r="D17" s="56">
        <v>255.5639832448426</v>
      </c>
      <c r="E17" s="56">
        <v>237.85337330591412</v>
      </c>
      <c r="F17" s="56">
        <v>208.26354805353685</v>
      </c>
      <c r="G17" s="56">
        <v>229.94903040599917</v>
      </c>
      <c r="H17" s="56">
        <v>262.30357874535542</v>
      </c>
      <c r="I17" s="56">
        <v>267.55140547681719</v>
      </c>
      <c r="J17" s="56">
        <v>269.53165353443336</v>
      </c>
      <c r="K17" s="56">
        <v>258.75035813198355</v>
      </c>
      <c r="L17" s="71">
        <v>273.98053753475438</v>
      </c>
      <c r="M17" s="74">
        <v>236.34841695799892</v>
      </c>
      <c r="N17" s="56">
        <v>200.93183661440816</v>
      </c>
      <c r="O17" s="56">
        <v>244.10300392779641</v>
      </c>
      <c r="P17" s="54">
        <v>223.82447519520485</v>
      </c>
      <c r="Q17" s="54">
        <v>201.03320199164136</v>
      </c>
      <c r="R17" s="54">
        <v>190.75553117185933</v>
      </c>
      <c r="S17" s="38">
        <v>-13.735326207972648</v>
      </c>
      <c r="T17" s="38">
        <v>-14.984902712458018</v>
      </c>
      <c r="U17" s="38">
        <v>21.485478877214717</v>
      </c>
      <c r="V17" s="38">
        <v>-8.3073654999304178</v>
      </c>
      <c r="W17" s="38">
        <v>-10.182654592928881</v>
      </c>
      <c r="X17" s="38">
        <v>-5.1124245736330458</v>
      </c>
      <c r="Y17" s="28"/>
    </row>
    <row r="18" spans="1:25" ht="13.9" customHeight="1" thickTop="1" thickBot="1" x14ac:dyDescent="0.35">
      <c r="A18" s="27"/>
      <c r="B18" s="31" t="s">
        <v>47</v>
      </c>
      <c r="C18" s="57">
        <v>5180.1234743999757</v>
      </c>
      <c r="D18" s="58">
        <v>4836.6045770435649</v>
      </c>
      <c r="E18" s="58">
        <v>4569.09789510263</v>
      </c>
      <c r="F18" s="58">
        <v>3882.4506488927345</v>
      </c>
      <c r="G18" s="58">
        <v>4080.5440725430039</v>
      </c>
      <c r="H18" s="58">
        <v>4358.1471608200236</v>
      </c>
      <c r="I18" s="58">
        <v>4560.266650903196</v>
      </c>
      <c r="J18" s="58">
        <v>4869.3461693446288</v>
      </c>
      <c r="K18" s="58">
        <v>5002.13316995277</v>
      </c>
      <c r="L18" s="72">
        <v>4955.9000913420159</v>
      </c>
      <c r="M18" s="80">
        <v>4344.6069893576851</v>
      </c>
      <c r="N18" s="60">
        <v>2838.6338522890296</v>
      </c>
      <c r="O18" s="60">
        <v>3621.7568086796309</v>
      </c>
      <c r="P18" s="93">
        <v>4710.6357907300198</v>
      </c>
      <c r="Q18" s="93">
        <v>4212.7342957727915</v>
      </c>
      <c r="R18" s="93">
        <v>3948.5219615836968</v>
      </c>
      <c r="S18" s="38">
        <v>-12.334653457850436</v>
      </c>
      <c r="T18" s="38">
        <v>-34.663046410356699</v>
      </c>
      <c r="U18" s="38">
        <v>27.588022870899792</v>
      </c>
      <c r="V18" s="38">
        <v>30.064939187547409</v>
      </c>
      <c r="W18" s="38">
        <v>-10.569730224888968</v>
      </c>
      <c r="X18" s="38">
        <v>-6.2717540589781517</v>
      </c>
      <c r="Y18" s="28"/>
    </row>
    <row r="19" spans="1:25" ht="13.9" customHeight="1" thickTop="1" thickBot="1" x14ac:dyDescent="0.35">
      <c r="A19" s="27"/>
      <c r="B19" s="44" t="s">
        <v>48</v>
      </c>
      <c r="C19" s="99"/>
      <c r="D19" s="99"/>
      <c r="E19" s="99"/>
      <c r="F19" s="58">
        <v>319.38682907591357</v>
      </c>
      <c r="G19" s="58">
        <v>333.91331503891615</v>
      </c>
      <c r="H19" s="58">
        <v>357.18175256482374</v>
      </c>
      <c r="I19" s="58">
        <v>372.7180351963512</v>
      </c>
      <c r="J19" s="58">
        <v>397.16088852720924</v>
      </c>
      <c r="K19" s="58">
        <v>408.94266516584003</v>
      </c>
      <c r="L19" s="58">
        <v>405.04624668723977</v>
      </c>
      <c r="M19" s="58">
        <v>355.82319629905959</v>
      </c>
      <c r="N19" s="58">
        <v>241.60782228547899</v>
      </c>
      <c r="O19" s="58">
        <v>297.75441916752698</v>
      </c>
      <c r="P19" s="58">
        <v>392.55298256083501</v>
      </c>
      <c r="Q19" s="58">
        <v>354.17763184389338</v>
      </c>
      <c r="R19" s="58">
        <v>323.21828935074456</v>
      </c>
      <c r="S19" s="36">
        <v>-12.152451921419289</v>
      </c>
      <c r="T19" s="36">
        <v>-32.098911819561572</v>
      </c>
      <c r="U19" s="36">
        <v>23.238733063744224</v>
      </c>
      <c r="V19" s="36">
        <v>31.837835911335734</v>
      </c>
      <c r="W19" s="36">
        <v>-9.7758398029734739</v>
      </c>
      <c r="X19" s="36">
        <v>-8.7411907781896296</v>
      </c>
      <c r="Y19" s="28"/>
    </row>
    <row r="20" spans="1:25" ht="15.75" thickTop="1" x14ac:dyDescent="0.3">
      <c r="B20" s="46" t="s">
        <v>50</v>
      </c>
      <c r="D20" s="28"/>
      <c r="E20" s="28"/>
      <c r="F20" s="28"/>
      <c r="G20" s="28"/>
      <c r="H20" s="28"/>
      <c r="J20" s="29"/>
      <c r="K20" s="29"/>
      <c r="L20" s="29"/>
      <c r="M20" s="29"/>
      <c r="N20" s="29"/>
      <c r="O20" s="29"/>
      <c r="P20" s="29"/>
      <c r="Q20" s="29"/>
      <c r="R20" s="29"/>
    </row>
    <row r="21" spans="1:25" x14ac:dyDescent="0.3">
      <c r="B21" s="45" t="s">
        <v>78</v>
      </c>
    </row>
    <row r="22" spans="1:25" x14ac:dyDescent="0.3">
      <c r="B22" s="46" t="s">
        <v>82</v>
      </c>
    </row>
    <row r="23" spans="1:25" x14ac:dyDescent="0.3">
      <c r="B23" s="85" t="s">
        <v>93</v>
      </c>
    </row>
    <row r="24" spans="1:25" x14ac:dyDescent="0.3">
      <c r="B24" s="45" t="s">
        <v>91</v>
      </c>
      <c r="U24" s="29"/>
    </row>
    <row r="25" spans="1:25" x14ac:dyDescent="0.3">
      <c r="B25" s="45" t="s">
        <v>68</v>
      </c>
    </row>
  </sheetData>
  <mergeCells count="2">
    <mergeCell ref="F2:L2"/>
    <mergeCell ref="F3:L3"/>
  </mergeCells>
  <pageMargins left="0" right="0" top="0" bottom="0.59055118110236227" header="0" footer="0"/>
  <pageSetup paperSize="9" orientation="landscape" r:id="rId1"/>
  <rowBreaks count="1" manualBreakCount="1">
    <brk id="25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C2:S22"/>
  <sheetViews>
    <sheetView showGridLines="0" showZeros="0" zoomScaleNormal="100" workbookViewId="0">
      <selection activeCell="V47" sqref="V47"/>
    </sheetView>
  </sheetViews>
  <sheetFormatPr baseColWidth="10" defaultColWidth="11" defaultRowHeight="15" x14ac:dyDescent="0.25"/>
  <cols>
    <col min="1" max="1" width="4.7109375" customWidth="1"/>
    <col min="2" max="2" width="2.140625" customWidth="1"/>
    <col min="3" max="3" width="10.7109375" customWidth="1"/>
    <col min="4" max="6" width="10.7109375" hidden="1" customWidth="1"/>
    <col min="7" max="12" width="10.7109375" customWidth="1"/>
    <col min="16" max="16" width="10.42578125" customWidth="1"/>
  </cols>
  <sheetData>
    <row r="2" spans="3:19" s="1" customFormat="1" x14ac:dyDescent="0.25"/>
    <row r="3" spans="3:19" s="1" customFormat="1" ht="18.75" customHeight="1" x14ac:dyDescent="0.25">
      <c r="E3" s="84"/>
      <c r="F3" s="84"/>
      <c r="G3" s="103" t="s">
        <v>160</v>
      </c>
      <c r="H3" s="103"/>
      <c r="I3" s="103"/>
      <c r="J3" s="103"/>
      <c r="K3" s="103"/>
      <c r="L3" s="103"/>
      <c r="M3" s="103"/>
      <c r="N3" s="103"/>
    </row>
    <row r="4" spans="3:19" s="1" customFormat="1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03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</row>
    <row r="7" spans="3:19" s="1" customFormat="1" ht="16.5" thickTop="1" thickBot="1" x14ac:dyDescent="0.3">
      <c r="C7" s="31" t="s">
        <v>33</v>
      </c>
      <c r="D7" s="39">
        <v>41</v>
      </c>
      <c r="E7" s="39">
        <v>27</v>
      </c>
      <c r="F7" s="39">
        <v>40</v>
      </c>
      <c r="G7" s="39">
        <v>32</v>
      </c>
      <c r="H7" s="39">
        <v>23</v>
      </c>
      <c r="I7" s="39">
        <v>28</v>
      </c>
      <c r="J7" s="39">
        <v>23</v>
      </c>
      <c r="K7" s="39">
        <v>31</v>
      </c>
      <c r="L7" s="39">
        <v>36</v>
      </c>
      <c r="M7" s="39">
        <v>46</v>
      </c>
      <c r="N7" s="39">
        <v>46</v>
      </c>
      <c r="O7" s="39">
        <v>36</v>
      </c>
      <c r="P7" s="39">
        <v>26</v>
      </c>
      <c r="Q7" s="90">
        <v>42</v>
      </c>
      <c r="R7" s="39">
        <v>49</v>
      </c>
      <c r="S7" s="39">
        <v>34</v>
      </c>
    </row>
    <row r="8" spans="3:19" s="1" customFormat="1" ht="16.5" thickTop="1" thickBot="1" x14ac:dyDescent="0.3">
      <c r="C8" s="31" t="s">
        <v>34</v>
      </c>
      <c r="D8" s="40">
        <v>40</v>
      </c>
      <c r="E8" s="40">
        <v>31</v>
      </c>
      <c r="F8" s="40">
        <v>37</v>
      </c>
      <c r="G8" s="40">
        <v>30</v>
      </c>
      <c r="H8" s="40">
        <v>32</v>
      </c>
      <c r="I8" s="40">
        <v>29</v>
      </c>
      <c r="J8" s="40">
        <v>24</v>
      </c>
      <c r="K8" s="40">
        <v>28</v>
      </c>
      <c r="L8" s="40">
        <v>35</v>
      </c>
      <c r="M8" s="40">
        <v>29</v>
      </c>
      <c r="N8" s="39">
        <v>32</v>
      </c>
      <c r="O8" s="39">
        <v>37</v>
      </c>
      <c r="P8" s="39">
        <v>38</v>
      </c>
      <c r="Q8" s="91">
        <v>37</v>
      </c>
      <c r="R8" s="39">
        <v>44</v>
      </c>
      <c r="S8" s="39">
        <v>41</v>
      </c>
    </row>
    <row r="9" spans="3:19" s="1" customFormat="1" ht="16.5" thickTop="1" thickBot="1" x14ac:dyDescent="0.3">
      <c r="C9" s="31" t="s">
        <v>35</v>
      </c>
      <c r="D9" s="40">
        <v>49</v>
      </c>
      <c r="E9" s="40">
        <v>44</v>
      </c>
      <c r="F9" s="40">
        <v>34</v>
      </c>
      <c r="G9" s="40">
        <v>25</v>
      </c>
      <c r="H9" s="40">
        <v>19</v>
      </c>
      <c r="I9" s="40">
        <v>42</v>
      </c>
      <c r="J9" s="40">
        <v>39</v>
      </c>
      <c r="K9" s="40">
        <v>27</v>
      </c>
      <c r="L9" s="40">
        <v>33</v>
      </c>
      <c r="M9" s="40">
        <v>45</v>
      </c>
      <c r="N9" s="39">
        <v>40</v>
      </c>
      <c r="O9" s="39">
        <v>27</v>
      </c>
      <c r="P9" s="39">
        <v>29</v>
      </c>
      <c r="Q9" s="91">
        <v>50</v>
      </c>
      <c r="R9" s="39">
        <v>41</v>
      </c>
      <c r="S9" s="39">
        <v>37</v>
      </c>
    </row>
    <row r="10" spans="3:19" s="1" customFormat="1" ht="16.5" thickTop="1" thickBot="1" x14ac:dyDescent="0.3">
      <c r="C10" s="31" t="s">
        <v>36</v>
      </c>
      <c r="D10" s="40">
        <v>45</v>
      </c>
      <c r="E10" s="40">
        <v>41</v>
      </c>
      <c r="F10" s="40">
        <v>40</v>
      </c>
      <c r="G10" s="40">
        <v>29</v>
      </c>
      <c r="H10" s="40">
        <v>26</v>
      </c>
      <c r="I10" s="40">
        <v>31</v>
      </c>
      <c r="J10" s="40">
        <v>27</v>
      </c>
      <c r="K10" s="40">
        <v>47</v>
      </c>
      <c r="L10" s="40">
        <v>64</v>
      </c>
      <c r="M10" s="40">
        <v>41</v>
      </c>
      <c r="N10" s="39">
        <v>59</v>
      </c>
      <c r="O10" s="39">
        <v>8</v>
      </c>
      <c r="P10" s="39">
        <v>27</v>
      </c>
      <c r="Q10" s="91">
        <v>40</v>
      </c>
      <c r="R10" s="39">
        <v>43</v>
      </c>
      <c r="S10" s="39">
        <v>50</v>
      </c>
    </row>
    <row r="11" spans="3:19" s="1" customFormat="1" ht="16.5" thickTop="1" thickBot="1" x14ac:dyDescent="0.3">
      <c r="C11" s="31" t="s">
        <v>37</v>
      </c>
      <c r="D11" s="40">
        <v>46</v>
      </c>
      <c r="E11" s="40">
        <v>40</v>
      </c>
      <c r="F11" s="40">
        <v>39</v>
      </c>
      <c r="G11" s="40">
        <v>41</v>
      </c>
      <c r="H11" s="40">
        <v>37</v>
      </c>
      <c r="I11" s="40">
        <v>46</v>
      </c>
      <c r="J11" s="40">
        <v>36</v>
      </c>
      <c r="K11" s="40">
        <v>45</v>
      </c>
      <c r="L11" s="40">
        <v>60</v>
      </c>
      <c r="M11" s="40">
        <v>62</v>
      </c>
      <c r="N11" s="39">
        <v>68</v>
      </c>
      <c r="O11" s="39">
        <v>22</v>
      </c>
      <c r="P11" s="39">
        <v>45</v>
      </c>
      <c r="Q11" s="91">
        <v>77</v>
      </c>
      <c r="R11" s="39">
        <v>53</v>
      </c>
      <c r="S11" s="39">
        <v>40</v>
      </c>
    </row>
    <row r="12" spans="3:19" s="1" customFormat="1" ht="16.5" thickTop="1" thickBot="1" x14ac:dyDescent="0.3">
      <c r="C12" s="31" t="s">
        <v>38</v>
      </c>
      <c r="D12" s="40">
        <v>46</v>
      </c>
      <c r="E12" s="40">
        <v>53</v>
      </c>
      <c r="F12" s="40">
        <v>39</v>
      </c>
      <c r="G12" s="40">
        <v>45</v>
      </c>
      <c r="H12" s="40">
        <v>28</v>
      </c>
      <c r="I12" s="40">
        <v>42</v>
      </c>
      <c r="J12" s="40">
        <v>56</v>
      </c>
      <c r="K12" s="40">
        <v>55</v>
      </c>
      <c r="L12" s="40">
        <v>71</v>
      </c>
      <c r="M12" s="40">
        <v>70</v>
      </c>
      <c r="N12" s="39">
        <v>72</v>
      </c>
      <c r="O12" s="39">
        <v>33</v>
      </c>
      <c r="P12" s="39">
        <v>56</v>
      </c>
      <c r="Q12" s="91">
        <v>72</v>
      </c>
      <c r="R12" s="39">
        <v>63</v>
      </c>
      <c r="S12" s="39">
        <v>70</v>
      </c>
    </row>
    <row r="13" spans="3:19" s="1" customFormat="1" ht="16.5" thickTop="1" thickBot="1" x14ac:dyDescent="0.3">
      <c r="C13" s="31" t="s">
        <v>39</v>
      </c>
      <c r="D13" s="40">
        <v>60</v>
      </c>
      <c r="E13" s="40">
        <v>63</v>
      </c>
      <c r="F13" s="40">
        <v>50</v>
      </c>
      <c r="G13" s="40">
        <v>49</v>
      </c>
      <c r="H13" s="40">
        <v>45</v>
      </c>
      <c r="I13" s="40">
        <v>53</v>
      </c>
      <c r="J13" s="40">
        <v>54</v>
      </c>
      <c r="K13" s="40">
        <v>60</v>
      </c>
      <c r="L13" s="40">
        <v>72</v>
      </c>
      <c r="M13" s="40">
        <v>87</v>
      </c>
      <c r="N13" s="39">
        <v>83</v>
      </c>
      <c r="O13" s="39">
        <v>52</v>
      </c>
      <c r="P13" s="39">
        <v>80</v>
      </c>
      <c r="Q13" s="91">
        <v>67</v>
      </c>
      <c r="R13" s="39">
        <v>86</v>
      </c>
      <c r="S13" s="39">
        <v>84</v>
      </c>
    </row>
    <row r="14" spans="3:19" s="1" customFormat="1" ht="16.5" thickTop="1" thickBot="1" x14ac:dyDescent="0.3">
      <c r="C14" s="31" t="s">
        <v>40</v>
      </c>
      <c r="D14" s="40">
        <v>49</v>
      </c>
      <c r="E14" s="40">
        <v>60</v>
      </c>
      <c r="F14" s="40">
        <v>33</v>
      </c>
      <c r="G14" s="40">
        <v>48</v>
      </c>
      <c r="H14" s="40">
        <v>56</v>
      </c>
      <c r="I14" s="40">
        <v>46</v>
      </c>
      <c r="J14" s="40">
        <v>63</v>
      </c>
      <c r="K14" s="40">
        <v>58</v>
      </c>
      <c r="L14" s="40">
        <v>68</v>
      </c>
      <c r="M14" s="40">
        <v>67</v>
      </c>
      <c r="N14" s="39">
        <v>66</v>
      </c>
      <c r="O14" s="39">
        <v>41</v>
      </c>
      <c r="P14" s="39">
        <v>66</v>
      </c>
      <c r="Q14" s="91">
        <v>57</v>
      </c>
      <c r="R14" s="39">
        <v>77</v>
      </c>
      <c r="S14" s="39">
        <v>76</v>
      </c>
    </row>
    <row r="15" spans="3:19" s="1" customFormat="1" ht="16.5" thickTop="1" thickBot="1" x14ac:dyDescent="0.3">
      <c r="C15" s="31" t="s">
        <v>41</v>
      </c>
      <c r="D15" s="40">
        <v>65</v>
      </c>
      <c r="E15" s="40">
        <v>47</v>
      </c>
      <c r="F15" s="40">
        <v>36</v>
      </c>
      <c r="G15" s="40">
        <v>41</v>
      </c>
      <c r="H15" s="40">
        <v>33</v>
      </c>
      <c r="I15" s="40">
        <v>43</v>
      </c>
      <c r="J15" s="40">
        <v>40</v>
      </c>
      <c r="K15" s="40">
        <v>73</v>
      </c>
      <c r="L15" s="40">
        <v>60</v>
      </c>
      <c r="M15" s="40">
        <v>51</v>
      </c>
      <c r="N15" s="39">
        <v>76</v>
      </c>
      <c r="O15" s="39">
        <v>34</v>
      </c>
      <c r="P15" s="39">
        <v>59</v>
      </c>
      <c r="Q15" s="91">
        <v>56</v>
      </c>
      <c r="R15" s="39">
        <v>77</v>
      </c>
      <c r="S15" s="39">
        <v>39</v>
      </c>
    </row>
    <row r="16" spans="3:19" s="1" customFormat="1" ht="16.5" thickTop="1" thickBot="1" x14ac:dyDescent="0.3">
      <c r="C16" s="31" t="s">
        <v>42</v>
      </c>
      <c r="D16" s="40">
        <v>27</v>
      </c>
      <c r="E16" s="40">
        <v>45</v>
      </c>
      <c r="F16" s="40">
        <v>37</v>
      </c>
      <c r="G16" s="40">
        <v>31</v>
      </c>
      <c r="H16" s="40">
        <v>39</v>
      </c>
      <c r="I16" s="40">
        <v>33</v>
      </c>
      <c r="J16" s="40">
        <v>45</v>
      </c>
      <c r="K16" s="40">
        <v>54</v>
      </c>
      <c r="L16" s="40">
        <v>47</v>
      </c>
      <c r="M16" s="40">
        <v>69</v>
      </c>
      <c r="N16" s="39">
        <v>79</v>
      </c>
      <c r="O16" s="39">
        <v>40</v>
      </c>
      <c r="P16" s="39">
        <v>40</v>
      </c>
      <c r="Q16" s="91">
        <v>57</v>
      </c>
      <c r="R16" s="39">
        <v>51</v>
      </c>
      <c r="S16" s="39">
        <v>46</v>
      </c>
    </row>
    <row r="17" spans="3:19" s="1" customFormat="1" ht="16.5" thickTop="1" thickBot="1" x14ac:dyDescent="0.3">
      <c r="C17" s="31" t="s">
        <v>43</v>
      </c>
      <c r="D17" s="40">
        <v>47</v>
      </c>
      <c r="E17" s="40">
        <v>30</v>
      </c>
      <c r="F17" s="40">
        <v>20</v>
      </c>
      <c r="G17" s="40">
        <v>23</v>
      </c>
      <c r="H17" s="40">
        <v>31</v>
      </c>
      <c r="I17" s="40">
        <v>32</v>
      </c>
      <c r="J17" s="40">
        <v>33</v>
      </c>
      <c r="K17" s="40">
        <v>45</v>
      </c>
      <c r="L17" s="40">
        <v>50</v>
      </c>
      <c r="M17" s="40">
        <v>39</v>
      </c>
      <c r="N17" s="39">
        <v>50</v>
      </c>
      <c r="O17" s="39">
        <v>29</v>
      </c>
      <c r="P17" s="39">
        <v>38</v>
      </c>
      <c r="Q17" s="91">
        <v>40</v>
      </c>
      <c r="R17" s="39">
        <v>49</v>
      </c>
      <c r="S17" s="39">
        <v>35</v>
      </c>
    </row>
    <row r="18" spans="3:19" s="1" customFormat="1" ht="16.5" thickTop="1" thickBot="1" x14ac:dyDescent="0.3">
      <c r="C18" s="31" t="s">
        <v>44</v>
      </c>
      <c r="D18" s="40">
        <v>44</v>
      </c>
      <c r="E18" s="40">
        <v>32</v>
      </c>
      <c r="F18" s="40">
        <v>18</v>
      </c>
      <c r="G18" s="40">
        <v>20</v>
      </c>
      <c r="H18" s="40">
        <v>26</v>
      </c>
      <c r="I18" s="40">
        <v>21</v>
      </c>
      <c r="J18" s="40">
        <v>25</v>
      </c>
      <c r="K18" s="40">
        <v>34</v>
      </c>
      <c r="L18" s="40">
        <v>38</v>
      </c>
      <c r="M18" s="40">
        <v>39</v>
      </c>
      <c r="N18" s="39">
        <v>46</v>
      </c>
      <c r="O18" s="39">
        <v>38</v>
      </c>
      <c r="P18" s="39">
        <v>39</v>
      </c>
      <c r="Q18" s="91">
        <v>31</v>
      </c>
      <c r="R18" s="39">
        <v>36</v>
      </c>
      <c r="S18" s="39">
        <v>27</v>
      </c>
    </row>
    <row r="19" spans="3:19" s="1" customFormat="1" ht="16.5" thickTop="1" thickBot="1" x14ac:dyDescent="0.3">
      <c r="C19" s="31" t="s">
        <v>45</v>
      </c>
      <c r="D19" s="41">
        <v>559</v>
      </c>
      <c r="E19" s="41">
        <v>513</v>
      </c>
      <c r="F19" s="41">
        <v>423</v>
      </c>
      <c r="G19" s="41">
        <v>414</v>
      </c>
      <c r="H19" s="41">
        <v>395</v>
      </c>
      <c r="I19" s="41">
        <v>446</v>
      </c>
      <c r="J19" s="41">
        <v>465</v>
      </c>
      <c r="K19" s="41">
        <v>557</v>
      </c>
      <c r="L19" s="41">
        <v>634</v>
      </c>
      <c r="M19" s="41">
        <v>645</v>
      </c>
      <c r="N19" s="97">
        <v>717</v>
      </c>
      <c r="O19" s="41">
        <v>397</v>
      </c>
      <c r="P19" s="41">
        <v>543</v>
      </c>
      <c r="Q19" s="92">
        <v>626</v>
      </c>
      <c r="R19" s="41">
        <v>669</v>
      </c>
      <c r="S19" s="41">
        <v>579</v>
      </c>
    </row>
    <row r="20" spans="3:19" s="15" customFormat="1" ht="16.5" thickTop="1" thickBot="1" x14ac:dyDescent="0.3">
      <c r="C20" s="44" t="s">
        <v>46</v>
      </c>
      <c r="D20" s="42"/>
      <c r="E20" s="42"/>
      <c r="F20" s="42"/>
      <c r="G20" s="42">
        <v>414</v>
      </c>
      <c r="H20" s="42">
        <v>395</v>
      </c>
      <c r="I20" s="42">
        <v>446</v>
      </c>
      <c r="J20" s="42">
        <v>465</v>
      </c>
      <c r="K20" s="42">
        <v>557</v>
      </c>
      <c r="L20" s="42">
        <v>634</v>
      </c>
      <c r="M20" s="42">
        <v>645</v>
      </c>
      <c r="N20" s="42">
        <v>717</v>
      </c>
      <c r="O20" s="42">
        <v>397</v>
      </c>
      <c r="P20" s="42">
        <v>543</v>
      </c>
      <c r="Q20" s="42">
        <v>626</v>
      </c>
      <c r="R20" s="42">
        <v>669</v>
      </c>
      <c r="S20" s="42">
        <v>579</v>
      </c>
    </row>
    <row r="21" spans="3:19" s="1" customFormat="1" x14ac:dyDescent="0.25">
      <c r="C21" s="47"/>
    </row>
    <row r="22" spans="3:19" s="1" customFormat="1" x14ac:dyDescent="0.25">
      <c r="C22" s="47" t="s">
        <v>68</v>
      </c>
    </row>
  </sheetData>
  <mergeCells count="2">
    <mergeCell ref="G3:N3"/>
    <mergeCell ref="G4:N4"/>
  </mergeCells>
  <pageMargins left="0" right="0" top="0" bottom="0.59055118110236227" header="0" footer="0"/>
  <pageSetup paperSize="9" orientation="landscape" r:id="rId1"/>
  <rowBreaks count="1" manualBreakCount="1">
    <brk id="22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Y26"/>
  <sheetViews>
    <sheetView showGridLines="0" showZeros="0" topLeftCell="A22" zoomScaleNormal="100" workbookViewId="0">
      <selection activeCell="Z41" sqref="Z41"/>
    </sheetView>
  </sheetViews>
  <sheetFormatPr baseColWidth="10" defaultColWidth="11" defaultRowHeight="15" x14ac:dyDescent="0.25"/>
  <cols>
    <col min="1" max="1" width="2.42578125" customWidth="1"/>
    <col min="2" max="2" width="1.85546875" customWidth="1"/>
    <col min="3" max="3" width="11.85546875" customWidth="1"/>
    <col min="4" max="6" width="9.7109375" hidden="1" customWidth="1"/>
    <col min="7" max="13" width="9.7109375" customWidth="1"/>
    <col min="14" max="15" width="10.5703125" customWidth="1"/>
    <col min="16" max="16" width="10.85546875" customWidth="1"/>
    <col min="20" max="22" width="0" hidden="1" customWidth="1"/>
  </cols>
  <sheetData>
    <row r="2" spans="2:25" s="1" customFormat="1" x14ac:dyDescent="0.25"/>
    <row r="3" spans="2:25" s="1" customFormat="1" ht="15.75" x14ac:dyDescent="0.25">
      <c r="B3" s="13"/>
      <c r="C3" s="15"/>
      <c r="E3" s="84"/>
      <c r="F3" s="84"/>
      <c r="G3" s="103" t="s">
        <v>168</v>
      </c>
      <c r="H3" s="103"/>
      <c r="I3" s="103"/>
      <c r="J3" s="103"/>
      <c r="K3" s="103"/>
      <c r="L3" s="103"/>
      <c r="M3" s="103"/>
      <c r="N3" s="103"/>
      <c r="O3" s="103"/>
      <c r="P3" s="103"/>
    </row>
    <row r="4" spans="2:25" s="1" customFormat="1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03"/>
      <c r="O4" s="103"/>
      <c r="P4" s="103"/>
    </row>
    <row r="5" spans="2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2:25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  <c r="T6" s="35" t="s">
        <v>69</v>
      </c>
      <c r="U6" s="35" t="s">
        <v>76</v>
      </c>
      <c r="V6" s="35" t="s">
        <v>92</v>
      </c>
      <c r="W6" s="35" t="s">
        <v>99</v>
      </c>
      <c r="X6" s="35" t="s">
        <v>104</v>
      </c>
      <c r="Y6" s="35" t="s">
        <v>145</v>
      </c>
    </row>
    <row r="7" spans="2:25" s="4" customFormat="1" ht="17.25" thickTop="1" thickBot="1" x14ac:dyDescent="0.35">
      <c r="C7" s="31" t="s">
        <v>33</v>
      </c>
      <c r="D7" s="53">
        <v>13.060236358423852</v>
      </c>
      <c r="E7" s="54">
        <v>9.0528991071159144</v>
      </c>
      <c r="F7" s="54">
        <v>13.781792873434906</v>
      </c>
      <c r="G7" s="54">
        <v>11.514974864968927</v>
      </c>
      <c r="H7" s="54">
        <v>8.4363113512403221</v>
      </c>
      <c r="I7" s="54">
        <v>10.245451751240431</v>
      </c>
      <c r="J7" s="54">
        <v>7.9915220374906619</v>
      </c>
      <c r="K7" s="54">
        <v>10.219724067450178</v>
      </c>
      <c r="L7" s="54">
        <v>11.255170343876719</v>
      </c>
      <c r="M7" s="54">
        <v>13.679402388542607</v>
      </c>
      <c r="N7" s="54">
        <v>10.995499016380903</v>
      </c>
      <c r="O7" s="54">
        <v>8.4879235709637566</v>
      </c>
      <c r="P7" s="54">
        <v>6.3814016503286419</v>
      </c>
      <c r="Q7" s="81">
        <v>7.3416305411830516</v>
      </c>
      <c r="R7" s="81">
        <v>11.015914624413515</v>
      </c>
      <c r="S7" s="81">
        <v>7.452593831444247</v>
      </c>
      <c r="T7" s="37">
        <v>-19.620033799207846</v>
      </c>
      <c r="U7" s="37">
        <v>-22.805471963404333</v>
      </c>
      <c r="V7" s="37">
        <v>-24.817870978967015</v>
      </c>
      <c r="W7" s="37">
        <v>15.047303766014444</v>
      </c>
      <c r="X7" s="37">
        <v>50.04724853177342</v>
      </c>
      <c r="Y7" s="37">
        <v>-32.347026229417409</v>
      </c>
    </row>
    <row r="8" spans="2:25" ht="17.25" thickTop="1" thickBot="1" x14ac:dyDescent="0.35">
      <c r="C8" s="31" t="s">
        <v>34</v>
      </c>
      <c r="D8" s="55">
        <v>12.546854660372327</v>
      </c>
      <c r="E8" s="56">
        <v>10.161668873824851</v>
      </c>
      <c r="F8" s="56">
        <v>12.398425064924185</v>
      </c>
      <c r="G8" s="56">
        <v>10.537703904570554</v>
      </c>
      <c r="H8" s="56">
        <v>11.422289169528188</v>
      </c>
      <c r="I8" s="56">
        <v>10.181476033156503</v>
      </c>
      <c r="J8" s="56">
        <v>7.9921144470788823</v>
      </c>
      <c r="K8" s="56">
        <v>8.8499211408812624</v>
      </c>
      <c r="L8" s="56">
        <v>10.399519839312562</v>
      </c>
      <c r="M8" s="56">
        <v>8.2372790846962722</v>
      </c>
      <c r="N8" s="56">
        <v>7.3621607941930955</v>
      </c>
      <c r="O8" s="56">
        <v>8.3453815079878826</v>
      </c>
      <c r="P8" s="56">
        <v>9.2863671243053556</v>
      </c>
      <c r="Q8" s="82">
        <v>8.3686361611030318</v>
      </c>
      <c r="R8" s="81">
        <v>9.5208419886442321</v>
      </c>
      <c r="S8" s="81">
        <v>8.612124611141569</v>
      </c>
      <c r="T8" s="38">
        <v>-10.623875693723013</v>
      </c>
      <c r="U8" s="38">
        <v>13.355056229827285</v>
      </c>
      <c r="V8" s="38">
        <v>11.275525455808069</v>
      </c>
      <c r="W8" s="38">
        <v>-9.8825617264294028</v>
      </c>
      <c r="X8" s="38">
        <v>13.768143403062387</v>
      </c>
      <c r="Y8" s="38">
        <v>-9.544506447922517</v>
      </c>
    </row>
    <row r="9" spans="2:25" ht="17.25" thickTop="1" thickBot="1" x14ac:dyDescent="0.35">
      <c r="C9" s="31" t="s">
        <v>35</v>
      </c>
      <c r="D9" s="55">
        <v>15.037086365045219</v>
      </c>
      <c r="E9" s="56">
        <v>13.935693110700079</v>
      </c>
      <c r="F9" s="56">
        <v>10.978011688353622</v>
      </c>
      <c r="G9" s="56">
        <v>8.2754328878943664</v>
      </c>
      <c r="H9" s="56">
        <v>6.3633044975166371</v>
      </c>
      <c r="I9" s="56">
        <v>13.892012754190757</v>
      </c>
      <c r="J9" s="56">
        <v>12.040455931931289</v>
      </c>
      <c r="K9" s="56">
        <v>7.8671557900809734</v>
      </c>
      <c r="L9" s="56">
        <v>9.0623489608506524</v>
      </c>
      <c r="M9" s="56">
        <v>11.661384491395195</v>
      </c>
      <c r="N9" s="56">
        <v>8.5821808179676538</v>
      </c>
      <c r="O9" s="56">
        <v>6.1572282438900912</v>
      </c>
      <c r="P9" s="56">
        <v>6.9554872798528313</v>
      </c>
      <c r="Q9" s="82">
        <v>10.604903707474335</v>
      </c>
      <c r="R9" s="81">
        <v>8.1282277489765367</v>
      </c>
      <c r="S9" s="81">
        <v>7.0392390011890607</v>
      </c>
      <c r="T9" s="38">
        <v>-26.405129474117341</v>
      </c>
      <c r="U9" s="38">
        <v>-28.255668640780463</v>
      </c>
      <c r="V9" s="38">
        <v>12.964584133369824</v>
      </c>
      <c r="W9" s="38">
        <v>52.468163347697491</v>
      </c>
      <c r="X9" s="38">
        <v>-23.354063618250844</v>
      </c>
      <c r="Y9" s="38">
        <v>-13.397616078419993</v>
      </c>
    </row>
    <row r="10" spans="2:25" ht="17.25" thickTop="1" thickBot="1" x14ac:dyDescent="0.35">
      <c r="C10" s="31" t="s">
        <v>36</v>
      </c>
      <c r="D10" s="55">
        <v>12.929585477489592</v>
      </c>
      <c r="E10" s="56">
        <v>12.167471896107596</v>
      </c>
      <c r="F10" s="56">
        <v>11.702270825653718</v>
      </c>
      <c r="G10" s="56">
        <v>8.8741462459301328</v>
      </c>
      <c r="H10" s="56">
        <v>7.9615640186300602</v>
      </c>
      <c r="I10" s="56">
        <v>9.1044723517733157</v>
      </c>
      <c r="J10" s="56">
        <v>7.5271814887092274</v>
      </c>
      <c r="K10" s="56">
        <v>12.272565854066135</v>
      </c>
      <c r="L10" s="56">
        <v>15.422058362852116</v>
      </c>
      <c r="M10" s="56">
        <v>9.582708120059646</v>
      </c>
      <c r="N10" s="56">
        <v>11.321095037714597</v>
      </c>
      <c r="O10" s="56">
        <v>1.717364703861924</v>
      </c>
      <c r="P10" s="56">
        <v>6.3150951825179451</v>
      </c>
      <c r="Q10" s="82">
        <v>7.4956618856836608</v>
      </c>
      <c r="R10" s="81">
        <v>7.6211271824338338</v>
      </c>
      <c r="S10" s="81">
        <v>8.6174655344465947</v>
      </c>
      <c r="T10" s="38">
        <v>18.140873079666868</v>
      </c>
      <c r="U10" s="38">
        <v>-84.830401139282287</v>
      </c>
      <c r="V10" s="38">
        <v>267.72009860904177</v>
      </c>
      <c r="W10" s="38">
        <v>18.69436119401453</v>
      </c>
      <c r="X10" s="38">
        <v>1.6738387972088959</v>
      </c>
      <c r="Y10" s="38">
        <v>13.07337258862772</v>
      </c>
    </row>
    <row r="11" spans="2:25" ht="17.25" thickTop="1" thickBot="1" x14ac:dyDescent="0.35">
      <c r="C11" s="31" t="s">
        <v>37</v>
      </c>
      <c r="D11" s="55">
        <v>12.099659105256512</v>
      </c>
      <c r="E11" s="56">
        <v>10.815370804988049</v>
      </c>
      <c r="F11" s="56">
        <v>10.493941766695457</v>
      </c>
      <c r="G11" s="56">
        <v>11.325966850828729</v>
      </c>
      <c r="H11" s="56">
        <v>10.152534978226928</v>
      </c>
      <c r="I11" s="56">
        <v>12.113997988022943</v>
      </c>
      <c r="J11" s="56">
        <v>8.9835825029758123</v>
      </c>
      <c r="K11" s="56">
        <v>10.60367924105933</v>
      </c>
      <c r="L11" s="56">
        <v>13.233026988758544</v>
      </c>
      <c r="M11" s="56">
        <v>13.214938848936198</v>
      </c>
      <c r="N11" s="56">
        <v>12.120218306520322</v>
      </c>
      <c r="O11" s="56">
        <v>4.5244029844607319</v>
      </c>
      <c r="P11" s="56">
        <v>9.6350046140966548</v>
      </c>
      <c r="Q11" s="82">
        <v>13.503465304862651</v>
      </c>
      <c r="R11" s="81">
        <v>8.8188850599767381</v>
      </c>
      <c r="S11" s="81">
        <v>6.4695816445029584</v>
      </c>
      <c r="T11" s="38">
        <v>-8.2839622258562429</v>
      </c>
      <c r="U11" s="38">
        <v>-62.67061475265065</v>
      </c>
      <c r="V11" s="38">
        <v>112.95637561880578</v>
      </c>
      <c r="W11" s="38">
        <v>40.150065783115245</v>
      </c>
      <c r="X11" s="38">
        <v>-34.691689422854864</v>
      </c>
      <c r="Y11" s="38">
        <v>-26.639460651729785</v>
      </c>
    </row>
    <row r="12" spans="2:25" ht="17.25" thickTop="1" thickBot="1" x14ac:dyDescent="0.35">
      <c r="C12" s="31" t="s">
        <v>38</v>
      </c>
      <c r="D12" s="55">
        <v>11.79323888487235</v>
      </c>
      <c r="E12" s="56">
        <v>13.907220471428534</v>
      </c>
      <c r="F12" s="56">
        <v>10.148004746143759</v>
      </c>
      <c r="G12" s="56">
        <v>11.785627296560429</v>
      </c>
      <c r="H12" s="56">
        <v>7.3034968099369291</v>
      </c>
      <c r="I12" s="56">
        <v>10.567951930915788</v>
      </c>
      <c r="J12" s="56">
        <v>13.440408588421088</v>
      </c>
      <c r="K12" s="56">
        <v>12.410055303719181</v>
      </c>
      <c r="L12" s="56">
        <v>15.131881809346813</v>
      </c>
      <c r="M12" s="56">
        <v>14.309602561010013</v>
      </c>
      <c r="N12" s="56">
        <v>12.362977004862771</v>
      </c>
      <c r="O12" s="56">
        <v>6.7191164972634869</v>
      </c>
      <c r="P12" s="56">
        <v>10.691981205024467</v>
      </c>
      <c r="Q12" s="82">
        <v>16.067160731859172</v>
      </c>
      <c r="R12" s="81">
        <v>10.206214126372371</v>
      </c>
      <c r="S12" s="81">
        <v>10.994033381026497</v>
      </c>
      <c r="T12" s="38">
        <v>-13.603631182960292</v>
      </c>
      <c r="U12" s="38">
        <v>-45.651306359134743</v>
      </c>
      <c r="V12" s="38">
        <v>59.12778427608778</v>
      </c>
      <c r="W12" s="38">
        <v>50.272998275649371</v>
      </c>
      <c r="X12" s="38">
        <v>-36.477799054224157</v>
      </c>
      <c r="Y12" s="38">
        <v>7.719015541898524</v>
      </c>
    </row>
    <row r="13" spans="2:25" ht="17.25" thickTop="1" thickBot="1" x14ac:dyDescent="0.35">
      <c r="C13" s="31" t="s">
        <v>39</v>
      </c>
      <c r="D13" s="55">
        <v>15.148263630281379</v>
      </c>
      <c r="E13" s="56">
        <v>16.085544457380966</v>
      </c>
      <c r="F13" s="56">
        <v>12.642001279370529</v>
      </c>
      <c r="G13" s="56">
        <v>12.656429595381695</v>
      </c>
      <c r="H13" s="56">
        <v>11.546514492158634</v>
      </c>
      <c r="I13" s="56">
        <v>13.080799853889934</v>
      </c>
      <c r="J13" s="56">
        <v>12.707825902785132</v>
      </c>
      <c r="K13" s="56">
        <v>13.195455485130921</v>
      </c>
      <c r="L13" s="56">
        <v>15.06011495887752</v>
      </c>
      <c r="M13" s="56">
        <v>17.665656136988027</v>
      </c>
      <c r="N13" s="56">
        <v>14.166989548858192</v>
      </c>
      <c r="O13" s="56">
        <v>10.262097928042959</v>
      </c>
      <c r="P13" s="56">
        <v>15.284939939739123</v>
      </c>
      <c r="Q13" s="82">
        <v>14.951385681035617</v>
      </c>
      <c r="R13" s="81">
        <v>13.932202016929246</v>
      </c>
      <c r="S13" s="81">
        <v>13.064982735558528</v>
      </c>
      <c r="T13" s="38">
        <v>-19.804905976882402</v>
      </c>
      <c r="U13" s="38">
        <v>-27.563312638498793</v>
      </c>
      <c r="V13" s="38">
        <v>48.945566948551324</v>
      </c>
      <c r="W13" s="38">
        <v>-2.1822412127135844</v>
      </c>
      <c r="X13" s="38">
        <v>-6.8166502145624355</v>
      </c>
      <c r="Y13" s="38">
        <v>-6.2245672314896456</v>
      </c>
    </row>
    <row r="14" spans="2:25" ht="17.25" thickTop="1" thickBot="1" x14ac:dyDescent="0.35">
      <c r="C14" s="31" t="s">
        <v>40</v>
      </c>
      <c r="D14" s="55">
        <v>12.599769604212952</v>
      </c>
      <c r="E14" s="56">
        <v>15.648962473787988</v>
      </c>
      <c r="F14" s="56">
        <v>8.5360427940278747</v>
      </c>
      <c r="G14" s="56">
        <v>12.600905690096475</v>
      </c>
      <c r="H14" s="56">
        <v>14.400403211289916</v>
      </c>
      <c r="I14" s="56">
        <v>11.359791770077814</v>
      </c>
      <c r="J14" s="56">
        <v>14.945945497118753</v>
      </c>
      <c r="K14" s="56">
        <v>13.039920141730443</v>
      </c>
      <c r="L14" s="56">
        <v>14.524979761149524</v>
      </c>
      <c r="M14" s="56">
        <v>13.934267691840551</v>
      </c>
      <c r="N14" s="56">
        <v>11.331191852529688</v>
      </c>
      <c r="O14" s="56">
        <v>8.1778706819346851</v>
      </c>
      <c r="P14" s="56">
        <v>12.232551932743206</v>
      </c>
      <c r="Q14" s="82">
        <v>12.71983557938851</v>
      </c>
      <c r="R14" s="81">
        <v>12.757976220457829</v>
      </c>
      <c r="S14" s="81">
        <v>11.888541792135104</v>
      </c>
      <c r="T14" s="38">
        <v>-18.681109742388102</v>
      </c>
      <c r="U14" s="38">
        <v>-27.828680439216324</v>
      </c>
      <c r="V14" s="38">
        <v>49.581136808209862</v>
      </c>
      <c r="W14" s="38">
        <v>3.9834995128120294</v>
      </c>
      <c r="X14" s="38">
        <v>0.29985168307617671</v>
      </c>
      <c r="Y14" s="38">
        <v>-6.8148302936053335</v>
      </c>
    </row>
    <row r="15" spans="2:25" ht="17.25" thickTop="1" thickBot="1" x14ac:dyDescent="0.35">
      <c r="C15" s="31" t="s">
        <v>41</v>
      </c>
      <c r="D15" s="55">
        <v>17.592625171528095</v>
      </c>
      <c r="E15" s="56">
        <v>12.862229106403474</v>
      </c>
      <c r="F15" s="56">
        <v>9.8650137288107729</v>
      </c>
      <c r="G15" s="56">
        <v>11.082219254950509</v>
      </c>
      <c r="H15" s="56">
        <v>9.0651869351427088</v>
      </c>
      <c r="I15" s="56">
        <v>11.280138299742131</v>
      </c>
      <c r="J15" s="56">
        <v>10.030895157083819</v>
      </c>
      <c r="K15" s="56">
        <v>17.289114252624749</v>
      </c>
      <c r="L15" s="56">
        <v>13.077280187266652</v>
      </c>
      <c r="M15" s="56">
        <v>10.769922773318466</v>
      </c>
      <c r="N15" s="56">
        <v>13.663977619842973</v>
      </c>
      <c r="O15" s="56">
        <v>6.9721993802945139</v>
      </c>
      <c r="P15" s="56">
        <v>11.272643205557603</v>
      </c>
      <c r="Q15" s="82">
        <v>12.4966805692238</v>
      </c>
      <c r="R15" s="81">
        <v>14.840255252390341</v>
      </c>
      <c r="S15" s="81">
        <v>6.3372385889082077</v>
      </c>
      <c r="T15" s="38">
        <v>26.87163972702081</v>
      </c>
      <c r="U15" s="38">
        <v>-48.973867095849073</v>
      </c>
      <c r="V15" s="38">
        <v>61.679874465687377</v>
      </c>
      <c r="W15" s="38">
        <v>10.858476945874822</v>
      </c>
      <c r="X15" s="38">
        <v>18.753577561534051</v>
      </c>
      <c r="Y15" s="38">
        <v>-57.296970428541243</v>
      </c>
    </row>
    <row r="16" spans="2:25" ht="17.25" thickTop="1" thickBot="1" x14ac:dyDescent="0.35">
      <c r="C16" s="31" t="s">
        <v>42</v>
      </c>
      <c r="D16" s="55">
        <v>7.824363328658035</v>
      </c>
      <c r="E16" s="56">
        <v>13.215315669840301</v>
      </c>
      <c r="F16" s="56">
        <v>11.643898125332402</v>
      </c>
      <c r="G16" s="56">
        <v>10.067876977038745</v>
      </c>
      <c r="H16" s="56">
        <v>12.649441802837368</v>
      </c>
      <c r="I16" s="56">
        <v>10.25554965084515</v>
      </c>
      <c r="J16" s="56">
        <v>12.531991389129471</v>
      </c>
      <c r="K16" s="56">
        <v>14.89531900808209</v>
      </c>
      <c r="L16" s="56">
        <v>12.307015522550643</v>
      </c>
      <c r="M16" s="56">
        <v>17.702611520038587</v>
      </c>
      <c r="N16" s="56">
        <v>16.986471028391058</v>
      </c>
      <c r="O16" s="56">
        <v>9.3633397160099072</v>
      </c>
      <c r="P16" s="56">
        <v>8.069624722102299</v>
      </c>
      <c r="Q16" s="82">
        <v>12.71983557938851</v>
      </c>
      <c r="R16" s="81">
        <v>10.934702672569976</v>
      </c>
      <c r="S16" s="81">
        <v>8.7281890146254089</v>
      </c>
      <c r="T16" s="38">
        <v>-4.0453946065352513</v>
      </c>
      <c r="U16" s="38">
        <v>-44.877663521987046</v>
      </c>
      <c r="V16" s="38">
        <v>-13.816811449183559</v>
      </c>
      <c r="W16" s="38">
        <v>57.626110475119319</v>
      </c>
      <c r="X16" s="38">
        <v>-14.03424514158973</v>
      </c>
      <c r="Y16" s="38">
        <v>-20.179000051639921</v>
      </c>
    </row>
    <row r="17" spans="1:25" ht="17.25" thickTop="1" thickBot="1" x14ac:dyDescent="0.35">
      <c r="C17" s="31" t="s">
        <v>43</v>
      </c>
      <c r="D17" s="55">
        <v>15.445335015888977</v>
      </c>
      <c r="E17" s="56">
        <v>10.10036394978099</v>
      </c>
      <c r="F17" s="56">
        <v>6.9388548114019262</v>
      </c>
      <c r="G17" s="56">
        <v>8.279516476237788</v>
      </c>
      <c r="H17" s="56">
        <v>11.045078170650021</v>
      </c>
      <c r="I17" s="56">
        <v>10.936170358193754</v>
      </c>
      <c r="J17" s="56">
        <v>10.85690597919422</v>
      </c>
      <c r="K17" s="56">
        <v>13.878736849896836</v>
      </c>
      <c r="L17" s="56">
        <v>14.650683747410492</v>
      </c>
      <c r="M17" s="56">
        <v>11.111237734902963</v>
      </c>
      <c r="N17" s="56">
        <v>11.356796474850373</v>
      </c>
      <c r="O17" s="56">
        <v>7.0054908554187474</v>
      </c>
      <c r="P17" s="56">
        <v>8.697881379209317</v>
      </c>
      <c r="Q17" s="82">
        <v>8.9262004065884284</v>
      </c>
      <c r="R17" s="81">
        <v>10.505890803057429</v>
      </c>
      <c r="S17" s="81">
        <v>7.3854464502379171</v>
      </c>
      <c r="T17" s="38">
        <v>2.2100034740149082</v>
      </c>
      <c r="U17" s="38">
        <v>-38.314551370781302</v>
      </c>
      <c r="V17" s="38">
        <v>24.158057710995447</v>
      </c>
      <c r="W17" s="38">
        <v>2.6249958745685578</v>
      </c>
      <c r="X17" s="38">
        <v>17.697232019382309</v>
      </c>
      <c r="Y17" s="38">
        <v>-29.701854048505805</v>
      </c>
    </row>
    <row r="18" spans="1:25" ht="17.25" thickTop="1" thickBot="1" x14ac:dyDescent="0.35">
      <c r="C18" s="31" t="s">
        <v>44</v>
      </c>
      <c r="D18" s="55">
        <v>14.781866681000597</v>
      </c>
      <c r="E18" s="56">
        <v>10.933218534538721</v>
      </c>
      <c r="F18" s="56">
        <v>6.3710724992655567</v>
      </c>
      <c r="G18" s="56">
        <v>7.2819422396341551</v>
      </c>
      <c r="H18" s="56">
        <v>9.5201827875095208</v>
      </c>
      <c r="I18" s="56">
        <v>7.3543059461314604</v>
      </c>
      <c r="J18" s="56">
        <v>8.3193844986572518</v>
      </c>
      <c r="K18" s="56">
        <v>10.643526388119319</v>
      </c>
      <c r="L18" s="56">
        <v>11.340846146499857</v>
      </c>
      <c r="M18" s="56">
        <v>11.295180722891565</v>
      </c>
      <c r="N18" s="56">
        <v>10.78574125006741</v>
      </c>
      <c r="O18" s="56">
        <v>9.2550421713303148</v>
      </c>
      <c r="P18" s="56">
        <v>9.1892057463166594</v>
      </c>
      <c r="Q18" s="82">
        <v>6.9178053151060324</v>
      </c>
      <c r="R18" s="81">
        <v>7.8239948883233392</v>
      </c>
      <c r="S18" s="81">
        <v>5.6973444044692503</v>
      </c>
      <c r="T18" s="38">
        <v>-4.5102374660698556</v>
      </c>
      <c r="U18" s="38">
        <v>-14.19187650851098</v>
      </c>
      <c r="V18" s="38">
        <v>-0.71135737466004534</v>
      </c>
      <c r="W18" s="38">
        <v>-24.718136625911118</v>
      </c>
      <c r="X18" s="38">
        <v>13.099379527760204</v>
      </c>
      <c r="Y18" s="38">
        <v>-27.181133349510976</v>
      </c>
    </row>
    <row r="19" spans="1:25" ht="17.25" thickTop="1" thickBot="1" x14ac:dyDescent="0.35">
      <c r="C19" s="31" t="s">
        <v>47</v>
      </c>
      <c r="D19" s="57">
        <v>160.54161014523405</v>
      </c>
      <c r="E19" s="58">
        <v>150.96916020829624</v>
      </c>
      <c r="F19" s="58">
        <v>125.90244346481744</v>
      </c>
      <c r="G19" s="58">
        <v>126.29327953497227</v>
      </c>
      <c r="H19" s="58">
        <v>120.62677059231301</v>
      </c>
      <c r="I19" s="58">
        <v>131.51996980348673</v>
      </c>
      <c r="J19" s="58">
        <v>129.86245285504233</v>
      </c>
      <c r="K19" s="58">
        <v>147.17960800547854</v>
      </c>
      <c r="L19" s="58">
        <v>157.7944287864492</v>
      </c>
      <c r="M19" s="58">
        <v>155.00705842864903</v>
      </c>
      <c r="N19" s="58">
        <v>7.1522705147648011</v>
      </c>
      <c r="O19" s="58">
        <v>86.670388908809983</v>
      </c>
      <c r="P19" s="58">
        <v>115.96284846471134</v>
      </c>
      <c r="Q19" s="83">
        <v>120.95438029718839</v>
      </c>
      <c r="R19" s="83">
        <v>126.1062325845454</v>
      </c>
      <c r="S19" s="83">
        <v>104.01720805118342</v>
      </c>
      <c r="T19" s="38">
        <v>-95.385842046633613</v>
      </c>
      <c r="U19" s="38">
        <v>1111.7884625573352</v>
      </c>
      <c r="V19" s="38">
        <v>33.79754022647959</v>
      </c>
      <c r="W19" s="38">
        <v>4.3044232687989066</v>
      </c>
      <c r="X19" s="38">
        <v>4.2593350275523321</v>
      </c>
      <c r="Y19" s="38">
        <v>-17.516203664678379</v>
      </c>
    </row>
    <row r="20" spans="1:25" s="1" customFormat="1" ht="16.5" thickTop="1" thickBot="1" x14ac:dyDescent="0.3">
      <c r="B20" s="100"/>
      <c r="C20" s="44" t="s">
        <v>163</v>
      </c>
      <c r="D20" s="36">
        <v>13.279728872911754</v>
      </c>
      <c r="E20" s="36">
        <v>12.541158174668976</v>
      </c>
      <c r="F20" s="36">
        <v>10.829841609468104</v>
      </c>
      <c r="G20" s="36">
        <v>10.356895190341042</v>
      </c>
      <c r="H20" s="36">
        <v>9.9888590187222697</v>
      </c>
      <c r="I20" s="36">
        <v>10.864343224014997</v>
      </c>
      <c r="J20" s="36">
        <v>10.614017785047968</v>
      </c>
      <c r="K20" s="36">
        <v>12.097097793570116</v>
      </c>
      <c r="L20" s="36">
        <v>12.955410552396009</v>
      </c>
      <c r="M20" s="36">
        <v>12.763682672885009</v>
      </c>
      <c r="N20" s="36">
        <v>11.752941562681587</v>
      </c>
      <c r="O20" s="36">
        <v>7.248954853454916</v>
      </c>
      <c r="P20" s="36">
        <v>9.5010153318161752</v>
      </c>
      <c r="Q20" s="36">
        <v>11.0094334552414</v>
      </c>
      <c r="R20" s="36">
        <v>10.508852715378783</v>
      </c>
      <c r="S20" s="36">
        <v>8.5238984158071123</v>
      </c>
      <c r="T20" s="36">
        <v>-7.9188831006479594</v>
      </c>
      <c r="U20" s="36">
        <v>-38.322207978366123</v>
      </c>
      <c r="V20" s="36">
        <v>31.067381765909431</v>
      </c>
      <c r="W20" s="36">
        <v>15.876388688416961</v>
      </c>
      <c r="X20" s="36">
        <v>-4.5468346931539783</v>
      </c>
      <c r="Y20" s="36">
        <v>-18.888401553738252</v>
      </c>
    </row>
    <row r="21" spans="1:25" ht="13.9" customHeight="1" x14ac:dyDescent="0.25">
      <c r="A21" s="5"/>
      <c r="C21" s="47" t="s">
        <v>95</v>
      </c>
      <c r="D21" s="9"/>
      <c r="E21" s="9"/>
      <c r="F21" s="9"/>
      <c r="G21" s="9"/>
      <c r="H21" s="9"/>
      <c r="I21" s="9"/>
      <c r="J21" s="9"/>
      <c r="K21" s="9"/>
      <c r="L21" s="7"/>
      <c r="M21" s="7"/>
    </row>
    <row r="22" spans="1:25" x14ac:dyDescent="0.25">
      <c r="B22" s="10"/>
      <c r="C22" s="47" t="s">
        <v>178</v>
      </c>
      <c r="D22" s="6"/>
      <c r="E22" s="6"/>
      <c r="F22" s="6"/>
      <c r="G22" s="6"/>
      <c r="H22" s="6"/>
    </row>
    <row r="23" spans="1:25" x14ac:dyDescent="0.25">
      <c r="C23" s="47"/>
    </row>
    <row r="24" spans="1:25" x14ac:dyDescent="0.25">
      <c r="C24" s="47"/>
    </row>
    <row r="25" spans="1:25" x14ac:dyDescent="0.25">
      <c r="C25" s="47" t="s">
        <v>70</v>
      </c>
    </row>
    <row r="26" spans="1:25" x14ac:dyDescent="0.25">
      <c r="C26" s="76" t="s">
        <v>180</v>
      </c>
    </row>
  </sheetData>
  <mergeCells count="2">
    <mergeCell ref="G3:P3"/>
    <mergeCell ref="G4:P4"/>
  </mergeCells>
  <pageMargins left="0" right="0" top="0" bottom="0.59055118110236227" header="0" footer="0"/>
  <pageSetup paperSize="9" scale="90" orientation="landscape" r:id="rId1"/>
  <rowBreaks count="1" manualBreakCount="1">
    <brk id="25" max="16383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C2:S24"/>
  <sheetViews>
    <sheetView showGridLines="0" showZeros="0" topLeftCell="A16" zoomScaleNormal="100" workbookViewId="0">
      <selection activeCell="V41" sqref="V41"/>
    </sheetView>
  </sheetViews>
  <sheetFormatPr baseColWidth="10" defaultColWidth="11" defaultRowHeight="15" x14ac:dyDescent="0.25"/>
  <cols>
    <col min="1" max="1" width="3.28515625" customWidth="1"/>
    <col min="2" max="2" width="5.28515625" customWidth="1"/>
    <col min="3" max="3" width="10.7109375" customWidth="1"/>
    <col min="4" max="6" width="10.7109375" hidden="1" customWidth="1"/>
    <col min="7" max="12" width="10.7109375" customWidth="1"/>
    <col min="19" max="19" width="11.7109375" bestFit="1" customWidth="1"/>
  </cols>
  <sheetData>
    <row r="2" spans="3:19" s="1" customFormat="1" x14ac:dyDescent="0.25"/>
    <row r="3" spans="3:19" s="1" customFormat="1" ht="16.5" customHeight="1" x14ac:dyDescent="0.25">
      <c r="E3" s="84"/>
      <c r="F3" s="84"/>
      <c r="G3" s="103" t="s">
        <v>161</v>
      </c>
      <c r="H3" s="103"/>
      <c r="I3" s="103"/>
      <c r="J3" s="103"/>
      <c r="K3" s="103"/>
      <c r="L3" s="103"/>
      <c r="M3" s="103"/>
      <c r="N3" s="103"/>
      <c r="O3" s="103"/>
    </row>
    <row r="4" spans="3:19" s="1" customFormat="1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03"/>
      <c r="O4" s="103"/>
    </row>
    <row r="5" spans="3:19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s="2" customFormat="1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</row>
    <row r="7" spans="3:19" s="1" customFormat="1" ht="16.5" thickTop="1" thickBot="1" x14ac:dyDescent="0.3">
      <c r="C7" s="31" t="s">
        <v>33</v>
      </c>
      <c r="D7" s="39">
        <v>0</v>
      </c>
      <c r="E7" s="39">
        <v>2</v>
      </c>
      <c r="F7" s="39">
        <v>1</v>
      </c>
      <c r="G7" s="39">
        <v>0</v>
      </c>
      <c r="H7" s="39">
        <v>10</v>
      </c>
      <c r="I7" s="39">
        <v>1</v>
      </c>
      <c r="J7" s="39">
        <v>1</v>
      </c>
      <c r="K7" s="39">
        <v>0</v>
      </c>
      <c r="L7" s="39">
        <v>0</v>
      </c>
      <c r="M7" s="62">
        <v>0</v>
      </c>
      <c r="N7" s="66">
        <v>1</v>
      </c>
      <c r="O7" s="39">
        <v>0</v>
      </c>
      <c r="P7" s="39">
        <v>1</v>
      </c>
      <c r="Q7" s="90">
        <v>1</v>
      </c>
      <c r="R7" s="39">
        <v>0</v>
      </c>
      <c r="S7" s="39">
        <v>1</v>
      </c>
    </row>
    <row r="8" spans="3:19" s="1" customFormat="1" ht="16.5" thickTop="1" thickBot="1" x14ac:dyDescent="0.3">
      <c r="C8" s="31" t="s">
        <v>34</v>
      </c>
      <c r="D8" s="40">
        <v>1</v>
      </c>
      <c r="E8" s="40">
        <v>0</v>
      </c>
      <c r="F8" s="40">
        <v>1</v>
      </c>
      <c r="G8" s="40">
        <v>2</v>
      </c>
      <c r="H8" s="40">
        <v>1</v>
      </c>
      <c r="I8" s="40">
        <v>0</v>
      </c>
      <c r="J8" s="40">
        <v>0</v>
      </c>
      <c r="K8" s="40">
        <v>1</v>
      </c>
      <c r="L8" s="40">
        <v>0</v>
      </c>
      <c r="M8" s="63">
        <v>0</v>
      </c>
      <c r="N8" s="67">
        <v>1</v>
      </c>
      <c r="O8" s="40">
        <v>0</v>
      </c>
      <c r="P8" s="39">
        <v>0</v>
      </c>
      <c r="Q8" s="91">
        <v>1</v>
      </c>
      <c r="R8" s="39">
        <v>1</v>
      </c>
      <c r="S8" s="39">
        <v>0</v>
      </c>
    </row>
    <row r="9" spans="3:19" s="1" customFormat="1" ht="16.5" thickTop="1" thickBot="1" x14ac:dyDescent="0.3">
      <c r="C9" s="31" t="s">
        <v>35</v>
      </c>
      <c r="D9" s="40">
        <v>0</v>
      </c>
      <c r="E9" s="40">
        <v>2</v>
      </c>
      <c r="F9" s="40">
        <v>1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63">
        <v>2</v>
      </c>
      <c r="N9" s="67">
        <v>2</v>
      </c>
      <c r="O9" s="40">
        <v>1</v>
      </c>
      <c r="P9" s="39">
        <v>1</v>
      </c>
      <c r="Q9" s="91">
        <v>1</v>
      </c>
      <c r="R9" s="39">
        <v>2</v>
      </c>
      <c r="S9" s="39">
        <v>3</v>
      </c>
    </row>
    <row r="10" spans="3:19" s="1" customFormat="1" ht="16.5" thickTop="1" thickBot="1" x14ac:dyDescent="0.3">
      <c r="C10" s="31" t="s">
        <v>36</v>
      </c>
      <c r="D10" s="40">
        <v>0</v>
      </c>
      <c r="E10" s="40">
        <v>1</v>
      </c>
      <c r="F10" s="40">
        <v>2</v>
      </c>
      <c r="G10" s="40">
        <v>0</v>
      </c>
      <c r="H10" s="40">
        <v>0</v>
      </c>
      <c r="I10" s="40">
        <v>0</v>
      </c>
      <c r="J10" s="40">
        <v>1</v>
      </c>
      <c r="K10" s="40">
        <v>0</v>
      </c>
      <c r="L10" s="40">
        <v>1</v>
      </c>
      <c r="M10" s="63">
        <v>1</v>
      </c>
      <c r="N10" s="67">
        <v>0</v>
      </c>
      <c r="O10" s="40">
        <v>1</v>
      </c>
      <c r="P10" s="39">
        <v>1</v>
      </c>
      <c r="Q10" s="91">
        <v>1</v>
      </c>
      <c r="R10" s="39">
        <v>0</v>
      </c>
      <c r="S10" s="39">
        <v>0</v>
      </c>
    </row>
    <row r="11" spans="3:19" s="1" customFormat="1" ht="16.5" thickTop="1" thickBot="1" x14ac:dyDescent="0.3">
      <c r="C11" s="31" t="s">
        <v>37</v>
      </c>
      <c r="D11" s="40">
        <v>1</v>
      </c>
      <c r="E11" s="40">
        <v>1</v>
      </c>
      <c r="F11" s="40">
        <v>3</v>
      </c>
      <c r="G11" s="40">
        <v>2</v>
      </c>
      <c r="H11" s="40">
        <v>1</v>
      </c>
      <c r="I11" s="40">
        <v>2</v>
      </c>
      <c r="J11" s="40">
        <v>1</v>
      </c>
      <c r="K11" s="40">
        <v>2</v>
      </c>
      <c r="L11" s="40">
        <v>0</v>
      </c>
      <c r="M11" s="63">
        <v>0</v>
      </c>
      <c r="N11" s="67">
        <v>0</v>
      </c>
      <c r="O11" s="40">
        <v>0</v>
      </c>
      <c r="P11" s="39">
        <v>0</v>
      </c>
      <c r="Q11" s="91">
        <v>1</v>
      </c>
      <c r="R11" s="39">
        <v>0</v>
      </c>
      <c r="S11" s="39">
        <v>1</v>
      </c>
    </row>
    <row r="12" spans="3:19" s="1" customFormat="1" ht="16.5" thickTop="1" thickBot="1" x14ac:dyDescent="0.3">
      <c r="C12" s="31" t="s">
        <v>38</v>
      </c>
      <c r="D12" s="40">
        <v>2</v>
      </c>
      <c r="E12" s="40">
        <v>0</v>
      </c>
      <c r="F12" s="40">
        <v>0</v>
      </c>
      <c r="G12" s="40">
        <v>1</v>
      </c>
      <c r="H12" s="40">
        <v>1</v>
      </c>
      <c r="I12" s="40">
        <v>1</v>
      </c>
      <c r="J12" s="40">
        <v>1</v>
      </c>
      <c r="K12" s="40">
        <v>0</v>
      </c>
      <c r="L12" s="40">
        <v>0</v>
      </c>
      <c r="M12" s="63">
        <v>0</v>
      </c>
      <c r="N12" s="67">
        <v>0</v>
      </c>
      <c r="O12" s="40">
        <v>0</v>
      </c>
      <c r="P12" s="39">
        <v>1</v>
      </c>
      <c r="Q12" s="91">
        <v>2</v>
      </c>
      <c r="R12" s="39">
        <v>1</v>
      </c>
      <c r="S12" s="39">
        <v>1</v>
      </c>
    </row>
    <row r="13" spans="3:19" s="1" customFormat="1" ht="16.5" thickTop="1" thickBot="1" x14ac:dyDescent="0.3">
      <c r="C13" s="31" t="s">
        <v>39</v>
      </c>
      <c r="D13" s="40">
        <v>0</v>
      </c>
      <c r="E13" s="40">
        <v>0</v>
      </c>
      <c r="F13" s="40">
        <v>2</v>
      </c>
      <c r="G13" s="40">
        <v>0</v>
      </c>
      <c r="H13" s="40">
        <v>2</v>
      </c>
      <c r="I13" s="40">
        <v>2</v>
      </c>
      <c r="J13" s="40">
        <v>1</v>
      </c>
      <c r="K13" s="40">
        <v>0</v>
      </c>
      <c r="L13" s="40">
        <v>3</v>
      </c>
      <c r="M13" s="63">
        <v>0</v>
      </c>
      <c r="N13" s="67">
        <v>2</v>
      </c>
      <c r="O13" s="40">
        <v>0</v>
      </c>
      <c r="P13" s="39">
        <v>1</v>
      </c>
      <c r="Q13" s="91">
        <v>1</v>
      </c>
      <c r="R13" s="39">
        <v>4</v>
      </c>
      <c r="S13" s="39">
        <v>2</v>
      </c>
    </row>
    <row r="14" spans="3:19" s="1" customFormat="1" ht="16.5" thickTop="1" thickBot="1" x14ac:dyDescent="0.3">
      <c r="C14" s="31" t="s">
        <v>40</v>
      </c>
      <c r="D14" s="40">
        <v>1</v>
      </c>
      <c r="E14" s="40">
        <v>1</v>
      </c>
      <c r="F14" s="40">
        <v>0</v>
      </c>
      <c r="G14" s="40">
        <v>2</v>
      </c>
      <c r="H14" s="40">
        <v>1</v>
      </c>
      <c r="I14" s="40">
        <v>1</v>
      </c>
      <c r="J14" s="40">
        <v>0</v>
      </c>
      <c r="K14" s="40">
        <v>0</v>
      </c>
      <c r="L14" s="40">
        <v>3</v>
      </c>
      <c r="M14" s="63">
        <v>1</v>
      </c>
      <c r="N14" s="67">
        <v>1</v>
      </c>
      <c r="O14" s="40">
        <v>2</v>
      </c>
      <c r="P14" s="39">
        <v>0</v>
      </c>
      <c r="Q14" s="91">
        <v>1</v>
      </c>
      <c r="R14" s="39">
        <v>0</v>
      </c>
      <c r="S14" s="39">
        <v>0</v>
      </c>
    </row>
    <row r="15" spans="3:19" s="1" customFormat="1" ht="16.5" thickTop="1" thickBot="1" x14ac:dyDescent="0.3">
      <c r="C15" s="31" t="s">
        <v>41</v>
      </c>
      <c r="D15" s="40">
        <v>0</v>
      </c>
      <c r="E15" s="40">
        <v>0</v>
      </c>
      <c r="F15" s="40">
        <v>1</v>
      </c>
      <c r="G15" s="40">
        <v>0</v>
      </c>
      <c r="H15" s="40">
        <v>2</v>
      </c>
      <c r="I15" s="40">
        <v>0</v>
      </c>
      <c r="J15" s="40">
        <v>2</v>
      </c>
      <c r="K15" s="40">
        <v>1</v>
      </c>
      <c r="L15" s="40">
        <v>0</v>
      </c>
      <c r="M15" s="63">
        <v>2</v>
      </c>
      <c r="N15" s="67">
        <v>1</v>
      </c>
      <c r="O15" s="40">
        <v>0</v>
      </c>
      <c r="P15" s="39">
        <v>0</v>
      </c>
      <c r="Q15" s="91">
        <v>0</v>
      </c>
      <c r="R15" s="39">
        <v>2</v>
      </c>
      <c r="S15" s="39">
        <v>0</v>
      </c>
    </row>
    <row r="16" spans="3:19" s="1" customFormat="1" ht="16.5" thickTop="1" thickBot="1" x14ac:dyDescent="0.3">
      <c r="C16" s="31" t="s">
        <v>42</v>
      </c>
      <c r="D16" s="40">
        <v>1</v>
      </c>
      <c r="E16" s="40">
        <v>2</v>
      </c>
      <c r="F16" s="40">
        <v>0</v>
      </c>
      <c r="G16" s="40">
        <v>1</v>
      </c>
      <c r="H16" s="40">
        <v>0</v>
      </c>
      <c r="I16" s="40">
        <v>0</v>
      </c>
      <c r="J16" s="40">
        <v>4</v>
      </c>
      <c r="K16" s="40">
        <v>1</v>
      </c>
      <c r="L16" s="40">
        <v>1</v>
      </c>
      <c r="M16" s="63">
        <v>0</v>
      </c>
      <c r="N16" s="67">
        <v>1</v>
      </c>
      <c r="O16" s="40">
        <v>0</v>
      </c>
      <c r="P16" s="39">
        <v>0</v>
      </c>
      <c r="Q16" s="91">
        <v>0</v>
      </c>
      <c r="R16" s="39">
        <v>2</v>
      </c>
      <c r="S16" s="39">
        <v>2</v>
      </c>
    </row>
    <row r="17" spans="3:19" s="1" customFormat="1" ht="16.5" thickTop="1" thickBot="1" x14ac:dyDescent="0.3">
      <c r="C17" s="31" t="s">
        <v>43</v>
      </c>
      <c r="D17" s="40">
        <v>1</v>
      </c>
      <c r="E17" s="40">
        <v>1</v>
      </c>
      <c r="F17" s="40">
        <v>0</v>
      </c>
      <c r="G17" s="40">
        <v>0</v>
      </c>
      <c r="H17" s="40">
        <v>1</v>
      </c>
      <c r="I17" s="40">
        <v>1</v>
      </c>
      <c r="J17" s="40">
        <v>2</v>
      </c>
      <c r="K17" s="40">
        <v>0</v>
      </c>
      <c r="L17" s="40">
        <v>2</v>
      </c>
      <c r="M17" s="63">
        <v>1</v>
      </c>
      <c r="N17" s="67">
        <v>1</v>
      </c>
      <c r="O17" s="40">
        <v>2</v>
      </c>
      <c r="P17" s="39">
        <v>1</v>
      </c>
      <c r="Q17" s="91">
        <v>1</v>
      </c>
      <c r="R17" s="39">
        <v>0</v>
      </c>
      <c r="S17" s="39">
        <v>1</v>
      </c>
    </row>
    <row r="18" spans="3:19" s="1" customFormat="1" ht="16.5" thickTop="1" thickBot="1" x14ac:dyDescent="0.3">
      <c r="C18" s="31" t="s">
        <v>44</v>
      </c>
      <c r="D18" s="40">
        <v>2</v>
      </c>
      <c r="E18" s="40">
        <v>1</v>
      </c>
      <c r="F18" s="40">
        <v>0</v>
      </c>
      <c r="G18" s="40">
        <v>0</v>
      </c>
      <c r="H18" s="40">
        <v>0</v>
      </c>
      <c r="I18" s="40">
        <v>0</v>
      </c>
      <c r="J18" s="40">
        <v>0</v>
      </c>
      <c r="K18" s="40">
        <v>1</v>
      </c>
      <c r="L18" s="40">
        <v>0</v>
      </c>
      <c r="M18" s="63">
        <v>1</v>
      </c>
      <c r="N18" s="67">
        <v>0</v>
      </c>
      <c r="O18" s="40">
        <v>0</v>
      </c>
      <c r="P18" s="39">
        <v>2</v>
      </c>
      <c r="Q18" s="91">
        <v>0</v>
      </c>
      <c r="R18" s="39">
        <v>2</v>
      </c>
      <c r="S18" s="39">
        <v>0</v>
      </c>
    </row>
    <row r="19" spans="3:19" s="1" customFormat="1" ht="16.5" thickTop="1" thickBot="1" x14ac:dyDescent="0.3">
      <c r="C19" s="31" t="s">
        <v>45</v>
      </c>
      <c r="D19" s="41">
        <v>9</v>
      </c>
      <c r="E19" s="41">
        <v>11</v>
      </c>
      <c r="F19" s="41">
        <v>11</v>
      </c>
      <c r="G19" s="41">
        <v>8</v>
      </c>
      <c r="H19" s="41">
        <v>19</v>
      </c>
      <c r="I19" s="41">
        <v>8</v>
      </c>
      <c r="J19" s="41">
        <v>13</v>
      </c>
      <c r="K19" s="41">
        <v>6</v>
      </c>
      <c r="L19" s="41">
        <v>10</v>
      </c>
      <c r="M19" s="64">
        <v>8</v>
      </c>
      <c r="N19" s="68">
        <v>10</v>
      </c>
      <c r="O19" s="41">
        <v>6</v>
      </c>
      <c r="P19" s="41">
        <v>8</v>
      </c>
      <c r="Q19" s="92">
        <v>10</v>
      </c>
      <c r="R19" s="41">
        <v>14</v>
      </c>
      <c r="S19" s="41">
        <v>11</v>
      </c>
    </row>
    <row r="20" spans="3:19" s="15" customFormat="1" ht="16.5" thickTop="1" thickBot="1" x14ac:dyDescent="0.3">
      <c r="C20" s="44" t="s">
        <v>46</v>
      </c>
      <c r="D20" s="42"/>
      <c r="E20" s="42"/>
      <c r="F20" s="42"/>
      <c r="G20" s="42">
        <v>8</v>
      </c>
      <c r="H20" s="42">
        <v>19</v>
      </c>
      <c r="I20" s="42">
        <v>8</v>
      </c>
      <c r="J20" s="42">
        <v>13</v>
      </c>
      <c r="K20" s="42">
        <v>6</v>
      </c>
      <c r="L20" s="42">
        <v>10</v>
      </c>
      <c r="M20" s="42">
        <v>8</v>
      </c>
      <c r="N20" s="42">
        <v>10</v>
      </c>
      <c r="O20" s="42">
        <v>6</v>
      </c>
      <c r="P20" s="42">
        <v>8</v>
      </c>
      <c r="Q20" s="42">
        <v>10</v>
      </c>
      <c r="R20" s="42">
        <v>14</v>
      </c>
      <c r="S20" s="42">
        <v>11</v>
      </c>
    </row>
    <row r="21" spans="3:19" s="1" customFormat="1" x14ac:dyDescent="0.25">
      <c r="C21" s="47" t="s">
        <v>181</v>
      </c>
    </row>
    <row r="23" spans="3:19" x14ac:dyDescent="0.25">
      <c r="C23" s="47" t="s">
        <v>68</v>
      </c>
    </row>
    <row r="24" spans="3:19" x14ac:dyDescent="0.25">
      <c r="C24" s="76" t="s">
        <v>174</v>
      </c>
    </row>
  </sheetData>
  <mergeCells count="2">
    <mergeCell ref="G3:O3"/>
    <mergeCell ref="G4:O4"/>
  </mergeCells>
  <pageMargins left="0" right="0" top="0" bottom="0.59055118110236227" header="0" footer="0"/>
  <pageSetup paperSize="9" orientation="landscape" r:id="rId1"/>
  <rowBreaks count="1" manualBreakCount="1">
    <brk id="21" max="16383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Y28"/>
  <sheetViews>
    <sheetView showGridLines="0" showZeros="0" topLeftCell="A10" zoomScaleNormal="100" workbookViewId="0">
      <selection activeCell="Z42" sqref="Z42"/>
    </sheetView>
  </sheetViews>
  <sheetFormatPr baseColWidth="10" defaultColWidth="11" defaultRowHeight="15" x14ac:dyDescent="0.25"/>
  <cols>
    <col min="1" max="2" width="2.28515625" customWidth="1"/>
    <col min="3" max="3" width="11.5703125" customWidth="1"/>
    <col min="4" max="6" width="9.7109375" hidden="1" customWidth="1"/>
    <col min="7" max="13" width="9.7109375" customWidth="1"/>
    <col min="14" max="15" width="9.42578125" customWidth="1"/>
    <col min="16" max="16" width="10" customWidth="1"/>
    <col min="20" max="22" width="0" hidden="1" customWidth="1"/>
  </cols>
  <sheetData>
    <row r="2" spans="2:25" s="1" customFormat="1" x14ac:dyDescent="0.25"/>
    <row r="3" spans="2:25" s="1" customFormat="1" ht="15.75" customHeight="1" x14ac:dyDescent="0.25">
      <c r="B3" s="14"/>
      <c r="C3" s="15"/>
      <c r="E3" s="84"/>
      <c r="F3" s="84"/>
      <c r="G3" s="103" t="s">
        <v>169</v>
      </c>
      <c r="H3" s="103"/>
      <c r="I3" s="103"/>
      <c r="J3" s="103"/>
      <c r="K3" s="103"/>
      <c r="L3" s="103"/>
      <c r="M3" s="103"/>
      <c r="N3" s="103"/>
      <c r="O3" s="103"/>
      <c r="P3" s="103"/>
      <c r="Q3" s="103"/>
    </row>
    <row r="4" spans="2:25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03"/>
      <c r="O4" s="103"/>
      <c r="P4" s="103"/>
      <c r="Q4" s="103"/>
    </row>
    <row r="5" spans="2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2:25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61">
        <v>2018</v>
      </c>
      <c r="N6" s="65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  <c r="T6" s="35" t="s">
        <v>69</v>
      </c>
      <c r="U6" s="35" t="s">
        <v>76</v>
      </c>
      <c r="V6" s="35" t="s">
        <v>92</v>
      </c>
      <c r="W6" s="35" t="s">
        <v>99</v>
      </c>
      <c r="X6" s="35" t="s">
        <v>104</v>
      </c>
      <c r="Y6" s="35" t="s">
        <v>145</v>
      </c>
    </row>
    <row r="7" spans="2:25" s="4" customFormat="1" ht="17.25" thickTop="1" thickBot="1" x14ac:dyDescent="0.35">
      <c r="C7" s="31" t="s">
        <v>33</v>
      </c>
      <c r="D7" s="53">
        <v>0</v>
      </c>
      <c r="E7" s="54">
        <v>0.67058511904562323</v>
      </c>
      <c r="F7" s="54">
        <v>0.34454482183587265</v>
      </c>
      <c r="G7" s="54">
        <v>0</v>
      </c>
      <c r="H7" s="54">
        <v>3.6679614570610091</v>
      </c>
      <c r="I7" s="54">
        <v>0.36590899111572972</v>
      </c>
      <c r="J7" s="54">
        <v>0.34745747989089837</v>
      </c>
      <c r="K7" s="54">
        <v>0</v>
      </c>
      <c r="L7" s="54">
        <v>0</v>
      </c>
      <c r="M7" s="70">
        <v>0</v>
      </c>
      <c r="N7" s="73">
        <v>0.23903258731262833</v>
      </c>
      <c r="O7" s="54">
        <v>0</v>
      </c>
      <c r="P7" s="54">
        <v>0.24543852501264007</v>
      </c>
      <c r="Q7" s="81">
        <v>0.17480072717102504</v>
      </c>
      <c r="R7" s="81">
        <v>0</v>
      </c>
      <c r="S7" s="81">
        <v>0.21919393621894845</v>
      </c>
      <c r="T7" s="37"/>
      <c r="U7" s="37">
        <v>0</v>
      </c>
      <c r="V7" s="37"/>
      <c r="W7" s="37">
        <v>-28.780240525800579</v>
      </c>
      <c r="X7" s="37">
        <v>0</v>
      </c>
      <c r="Y7" s="37" t="s">
        <v>182</v>
      </c>
    </row>
    <row r="8" spans="2:25" ht="17.25" thickTop="1" thickBot="1" x14ac:dyDescent="0.35">
      <c r="C8" s="31" t="s">
        <v>34</v>
      </c>
      <c r="D8" s="55">
        <v>0.31367136650930821</v>
      </c>
      <c r="E8" s="56">
        <v>0</v>
      </c>
      <c r="F8" s="56">
        <v>0.33509256932227527</v>
      </c>
      <c r="G8" s="56">
        <v>0.70251359363803689</v>
      </c>
      <c r="H8" s="56">
        <v>0.35694653654775588</v>
      </c>
      <c r="I8" s="56">
        <v>0</v>
      </c>
      <c r="J8" s="56">
        <v>0</v>
      </c>
      <c r="K8" s="56">
        <v>0.3160686121743308</v>
      </c>
      <c r="L8" s="56">
        <v>0</v>
      </c>
      <c r="M8" s="71">
        <v>0</v>
      </c>
      <c r="N8" s="74">
        <v>0.23006752481853424</v>
      </c>
      <c r="O8" s="56">
        <v>0</v>
      </c>
      <c r="P8" s="56">
        <v>0</v>
      </c>
      <c r="Q8" s="82">
        <v>0.22617935570548733</v>
      </c>
      <c r="R8" s="81">
        <v>0.21638277246918711</v>
      </c>
      <c r="S8" s="81">
        <v>0</v>
      </c>
      <c r="T8" s="38"/>
      <c r="U8" s="38">
        <v>0</v>
      </c>
      <c r="V8" s="38">
        <v>0</v>
      </c>
      <c r="W8" s="38"/>
      <c r="X8" s="38">
        <v>-4.331333956515711</v>
      </c>
      <c r="Y8" s="38">
        <v>0</v>
      </c>
    </row>
    <row r="9" spans="2:25" ht="17.25" thickTop="1" thickBot="1" x14ac:dyDescent="0.35">
      <c r="C9" s="31" t="s">
        <v>35</v>
      </c>
      <c r="D9" s="55">
        <v>0</v>
      </c>
      <c r="E9" s="56">
        <v>0.63344059594091262</v>
      </c>
      <c r="F9" s="56">
        <v>0.322882696716283</v>
      </c>
      <c r="G9" s="56">
        <v>0</v>
      </c>
      <c r="H9" s="56">
        <v>0</v>
      </c>
      <c r="I9" s="56">
        <v>0</v>
      </c>
      <c r="J9" s="56">
        <v>0</v>
      </c>
      <c r="K9" s="56">
        <v>0</v>
      </c>
      <c r="L9" s="56">
        <v>0</v>
      </c>
      <c r="M9" s="71">
        <v>0.51828375517311975</v>
      </c>
      <c r="N9" s="74">
        <v>0.4291090408983827</v>
      </c>
      <c r="O9" s="56">
        <v>0.22804549051444784</v>
      </c>
      <c r="P9" s="56">
        <v>0.23984438896044247</v>
      </c>
      <c r="Q9" s="82">
        <v>0.21209807414948673</v>
      </c>
      <c r="R9" s="81">
        <v>0.39649891458422132</v>
      </c>
      <c r="S9" s="81">
        <v>0.57074910820451841</v>
      </c>
      <c r="T9" s="38">
        <v>-17.205770658382004</v>
      </c>
      <c r="U9" s="38">
        <v>-46.856050845022565</v>
      </c>
      <c r="V9" s="38">
        <v>5.1739231586546595</v>
      </c>
      <c r="W9" s="38">
        <v>-11.568465258335454</v>
      </c>
      <c r="X9" s="38">
        <v>86.941308248168653</v>
      </c>
      <c r="Y9" s="38">
        <v>43.947205707491079</v>
      </c>
    </row>
    <row r="10" spans="2:25" ht="17.25" thickTop="1" thickBot="1" x14ac:dyDescent="0.35">
      <c r="C10" s="31" t="s">
        <v>36</v>
      </c>
      <c r="D10" s="55">
        <v>0</v>
      </c>
      <c r="E10" s="56">
        <v>0.29676760722213646</v>
      </c>
      <c r="F10" s="56">
        <v>0.58511354128268589</v>
      </c>
      <c r="G10" s="56">
        <v>0</v>
      </c>
      <c r="H10" s="56">
        <v>0</v>
      </c>
      <c r="I10" s="56">
        <v>0</v>
      </c>
      <c r="J10" s="56">
        <v>0.27878449958182328</v>
      </c>
      <c r="K10" s="56">
        <v>0</v>
      </c>
      <c r="L10" s="56">
        <v>0.24096966191956432</v>
      </c>
      <c r="M10" s="71">
        <v>0.23372458829413773</v>
      </c>
      <c r="N10" s="74">
        <v>0</v>
      </c>
      <c r="O10" s="56">
        <v>0.2146705879827405</v>
      </c>
      <c r="P10" s="56">
        <v>0.23389241416733131</v>
      </c>
      <c r="Q10" s="82">
        <v>0.18739154714209152</v>
      </c>
      <c r="R10" s="81">
        <v>0</v>
      </c>
      <c r="S10" s="81">
        <v>0</v>
      </c>
      <c r="T10" s="38">
        <v>0</v>
      </c>
      <c r="U10" s="38"/>
      <c r="V10" s="38">
        <v>8.9541032915679377</v>
      </c>
      <c r="W10" s="38">
        <v>-19.881306194040196</v>
      </c>
      <c r="X10" s="38">
        <v>0</v>
      </c>
      <c r="Y10" s="38">
        <v>0</v>
      </c>
    </row>
    <row r="11" spans="2:25" ht="17.25" thickTop="1" thickBot="1" x14ac:dyDescent="0.35">
      <c r="C11" s="31" t="s">
        <v>37</v>
      </c>
      <c r="D11" s="55">
        <v>0.26303606750557634</v>
      </c>
      <c r="E11" s="56">
        <v>0.27038427012470123</v>
      </c>
      <c r="F11" s="56">
        <v>0.80722628974580446</v>
      </c>
      <c r="G11" s="56">
        <v>0.5524861878453039</v>
      </c>
      <c r="H11" s="56">
        <v>0.27439283724937646</v>
      </c>
      <c r="I11" s="56">
        <v>0.52669556469664969</v>
      </c>
      <c r="J11" s="56">
        <v>0.24954395841599478</v>
      </c>
      <c r="K11" s="56">
        <v>0.47127463293597027</v>
      </c>
      <c r="L11" s="56">
        <v>0</v>
      </c>
      <c r="M11" s="71">
        <v>0</v>
      </c>
      <c r="N11" s="74">
        <v>0</v>
      </c>
      <c r="O11" s="56">
        <v>0</v>
      </c>
      <c r="P11" s="56">
        <v>0</v>
      </c>
      <c r="Q11" s="82">
        <v>0.17536967928393052</v>
      </c>
      <c r="R11" s="81">
        <v>0</v>
      </c>
      <c r="S11" s="81">
        <v>0.16173954111257396</v>
      </c>
      <c r="T11" s="38">
        <v>0</v>
      </c>
      <c r="U11" s="38">
        <v>0</v>
      </c>
      <c r="V11" s="38">
        <v>0</v>
      </c>
      <c r="W11" s="38"/>
      <c r="X11" s="38">
        <v>0</v>
      </c>
      <c r="Y11" s="37" t="s">
        <v>182</v>
      </c>
    </row>
    <row r="12" spans="2:25" ht="17.25" thickTop="1" thickBot="1" x14ac:dyDescent="0.35">
      <c r="C12" s="31" t="s">
        <v>38</v>
      </c>
      <c r="D12" s="55">
        <v>0.51274951673358049</v>
      </c>
      <c r="E12" s="56">
        <v>0</v>
      </c>
      <c r="F12" s="56">
        <v>0</v>
      </c>
      <c r="G12" s="56">
        <v>0.26190282881245402</v>
      </c>
      <c r="H12" s="56">
        <v>0.26083917178346178</v>
      </c>
      <c r="I12" s="56">
        <v>0.25161790311704257</v>
      </c>
      <c r="J12" s="56">
        <v>0.24000729622180514</v>
      </c>
      <c r="K12" s="56">
        <v>0</v>
      </c>
      <c r="L12" s="56">
        <v>0</v>
      </c>
      <c r="M12" s="71">
        <v>0</v>
      </c>
      <c r="N12" s="74">
        <v>0</v>
      </c>
      <c r="O12" s="56">
        <v>0</v>
      </c>
      <c r="P12" s="56">
        <v>0.19092823580400833</v>
      </c>
      <c r="Q12" s="82">
        <v>0.44631002032942141</v>
      </c>
      <c r="R12" s="81">
        <v>0.16200339883130749</v>
      </c>
      <c r="S12" s="81">
        <v>0.15705761972894997</v>
      </c>
      <c r="T12" s="38">
        <v>0</v>
      </c>
      <c r="U12" s="38">
        <v>0</v>
      </c>
      <c r="V12" s="38"/>
      <c r="W12" s="38">
        <v>133.75799731767677</v>
      </c>
      <c r="X12" s="38">
        <v>-63.701599459556661</v>
      </c>
      <c r="Y12" s="38">
        <v>-3.0528860122913302</v>
      </c>
    </row>
    <row r="13" spans="2:25" ht="17.25" thickTop="1" thickBot="1" x14ac:dyDescent="0.35">
      <c r="C13" s="31" t="s">
        <v>39</v>
      </c>
      <c r="D13" s="55">
        <v>0</v>
      </c>
      <c r="E13" s="56">
        <v>0</v>
      </c>
      <c r="F13" s="56">
        <v>0.50568005117482118</v>
      </c>
      <c r="G13" s="56">
        <v>0</v>
      </c>
      <c r="H13" s="56">
        <v>0.51317842187371709</v>
      </c>
      <c r="I13" s="56">
        <v>0.49361508882603522</v>
      </c>
      <c r="J13" s="56">
        <v>0.23533010931083578</v>
      </c>
      <c r="K13" s="56"/>
      <c r="L13" s="56">
        <v>0.62750478995323</v>
      </c>
      <c r="M13" s="71">
        <v>0</v>
      </c>
      <c r="N13" s="74">
        <v>0.34137324214116127</v>
      </c>
      <c r="O13" s="56">
        <v>0</v>
      </c>
      <c r="P13" s="56">
        <v>0.19106174924673905</v>
      </c>
      <c r="Q13" s="82">
        <v>0.2231550101647107</v>
      </c>
      <c r="R13" s="81">
        <v>0.64800939613624398</v>
      </c>
      <c r="S13" s="81">
        <v>0.3110710175132983</v>
      </c>
      <c r="T13" s="38"/>
      <c r="U13" s="38">
        <v>0</v>
      </c>
      <c r="V13" s="38"/>
      <c r="W13" s="38">
        <v>16.797323925118103</v>
      </c>
      <c r="X13" s="38">
        <v>190.38532258717751</v>
      </c>
      <c r="Y13" s="38">
        <v>-51.995909416119694</v>
      </c>
    </row>
    <row r="14" spans="2:25" ht="17.25" thickTop="1" thickBot="1" x14ac:dyDescent="0.35">
      <c r="C14" s="31" t="s">
        <v>40</v>
      </c>
      <c r="D14" s="55">
        <v>0.25713815518801941</v>
      </c>
      <c r="E14" s="56">
        <v>0.26081604122979979</v>
      </c>
      <c r="F14" s="56">
        <v>0</v>
      </c>
      <c r="G14" s="56">
        <v>0.52503773708735313</v>
      </c>
      <c r="H14" s="56">
        <v>0.25715005734446278</v>
      </c>
      <c r="I14" s="56">
        <v>0.24695199500169163</v>
      </c>
      <c r="J14" s="56">
        <v>0</v>
      </c>
      <c r="K14" s="56">
        <v>0</v>
      </c>
      <c r="L14" s="56">
        <v>0.64080793063894959</v>
      </c>
      <c r="M14" s="71">
        <v>0.20797414465433658</v>
      </c>
      <c r="N14" s="74">
        <v>0.17168472503832863</v>
      </c>
      <c r="O14" s="56">
        <v>0.3989205210699846</v>
      </c>
      <c r="P14" s="56">
        <v>0</v>
      </c>
      <c r="Q14" s="82">
        <v>0.2231550101647107</v>
      </c>
      <c r="R14" s="81">
        <v>0</v>
      </c>
      <c r="S14" s="81">
        <v>0</v>
      </c>
      <c r="T14" s="38">
        <v>-17.449005344545487</v>
      </c>
      <c r="U14" s="38">
        <v>132.35644346398641</v>
      </c>
      <c r="V14" s="38">
        <v>0</v>
      </c>
      <c r="W14" s="38"/>
      <c r="X14" s="38">
        <v>0</v>
      </c>
      <c r="Y14" s="38">
        <v>0</v>
      </c>
    </row>
    <row r="15" spans="2:25" ht="17.25" thickTop="1" thickBot="1" x14ac:dyDescent="0.35">
      <c r="C15" s="31" t="s">
        <v>41</v>
      </c>
      <c r="D15" s="55">
        <v>0</v>
      </c>
      <c r="E15" s="56">
        <v>0</v>
      </c>
      <c r="F15" s="56">
        <v>0.2740281591336326</v>
      </c>
      <c r="G15" s="56">
        <v>0</v>
      </c>
      <c r="H15" s="56">
        <v>0.54940526879652773</v>
      </c>
      <c r="I15" s="56">
        <v>0</v>
      </c>
      <c r="J15" s="56">
        <v>0.50154475785419095</v>
      </c>
      <c r="K15" s="56">
        <v>0.23683718154280478</v>
      </c>
      <c r="L15" s="56">
        <v>0</v>
      </c>
      <c r="M15" s="71">
        <v>0.42234991267915556</v>
      </c>
      <c r="N15" s="74">
        <v>0.17978917920846016</v>
      </c>
      <c r="O15" s="56">
        <v>0</v>
      </c>
      <c r="P15" s="56">
        <v>0</v>
      </c>
      <c r="Q15" s="82">
        <v>0</v>
      </c>
      <c r="R15" s="81">
        <v>0.38546117538676211</v>
      </c>
      <c r="S15" s="81">
        <v>0</v>
      </c>
      <c r="T15" s="38">
        <v>-57.431226144223281</v>
      </c>
      <c r="U15" s="38">
        <v>0</v>
      </c>
      <c r="V15" s="38">
        <v>0</v>
      </c>
      <c r="W15" s="38">
        <v>0</v>
      </c>
      <c r="X15" s="38"/>
      <c r="Y15" s="38">
        <v>0</v>
      </c>
    </row>
    <row r="16" spans="2:25" ht="17.25" thickTop="1" thickBot="1" x14ac:dyDescent="0.35">
      <c r="C16" s="31" t="s">
        <v>42</v>
      </c>
      <c r="D16" s="55">
        <v>0.28979123439474203</v>
      </c>
      <c r="E16" s="56">
        <v>0.58734736310401336</v>
      </c>
      <c r="F16" s="56">
        <v>0</v>
      </c>
      <c r="G16" s="56">
        <v>0.32477022506576597</v>
      </c>
      <c r="H16" s="56">
        <v>0</v>
      </c>
      <c r="I16" s="56">
        <v>0</v>
      </c>
      <c r="J16" s="56">
        <v>1.1139547901448419</v>
      </c>
      <c r="K16" s="56">
        <v>0.27583924089040907</v>
      </c>
      <c r="L16" s="56">
        <v>0.26185139409682218</v>
      </c>
      <c r="M16" s="71">
        <v>0</v>
      </c>
      <c r="N16" s="74">
        <v>0.21501862061254504</v>
      </c>
      <c r="O16" s="56">
        <v>0</v>
      </c>
      <c r="P16" s="56">
        <v>0</v>
      </c>
      <c r="Q16" s="82">
        <v>0</v>
      </c>
      <c r="R16" s="81">
        <v>0.42881186951254813</v>
      </c>
      <c r="S16" s="81">
        <v>0.37948647889675691</v>
      </c>
      <c r="T16" s="38"/>
      <c r="U16" s="38">
        <v>0</v>
      </c>
      <c r="V16" s="38">
        <v>0</v>
      </c>
      <c r="W16" s="38">
        <v>0</v>
      </c>
      <c r="X16" s="38"/>
      <c r="Y16" s="38">
        <v>-11.502804405079052</v>
      </c>
    </row>
    <row r="17" spans="1:25" ht="17.25" thickTop="1" thickBot="1" x14ac:dyDescent="0.35">
      <c r="C17" s="31" t="s">
        <v>43</v>
      </c>
      <c r="D17" s="55">
        <v>0.32862414927423356</v>
      </c>
      <c r="E17" s="56">
        <v>0.33667879832603304</v>
      </c>
      <c r="F17" s="56">
        <v>0</v>
      </c>
      <c r="G17" s="56">
        <v>0</v>
      </c>
      <c r="H17" s="56">
        <v>0.35629284421451679</v>
      </c>
      <c r="I17" s="56">
        <v>0.34175532369355482</v>
      </c>
      <c r="J17" s="56">
        <v>0.6579943017693467</v>
      </c>
      <c r="K17" s="56">
        <v>0</v>
      </c>
      <c r="L17" s="56">
        <v>0.58602734989641969</v>
      </c>
      <c r="M17" s="71">
        <v>0.28490353166417853</v>
      </c>
      <c r="N17" s="74">
        <v>0.22713592949700748</v>
      </c>
      <c r="O17" s="56">
        <v>0.48313730037370672</v>
      </c>
      <c r="P17" s="56">
        <v>0.22889161524235044</v>
      </c>
      <c r="Q17" s="82">
        <v>0.2231550101647107</v>
      </c>
      <c r="R17" s="81">
        <v>0</v>
      </c>
      <c r="S17" s="81">
        <v>0.21101275572108333</v>
      </c>
      <c r="T17" s="38">
        <v>-20.276197290268371</v>
      </c>
      <c r="U17" s="38">
        <v>112.70844354903001</v>
      </c>
      <c r="V17" s="38">
        <v>-52.62389903133068</v>
      </c>
      <c r="W17" s="38">
        <v>-2.5062539191598678</v>
      </c>
      <c r="X17" s="38">
        <v>0</v>
      </c>
      <c r="Y17" s="37" t="s">
        <v>182</v>
      </c>
    </row>
    <row r="18" spans="1:25" ht="17.25" thickTop="1" thickBot="1" x14ac:dyDescent="0.35">
      <c r="C18" s="31" t="s">
        <v>44</v>
      </c>
      <c r="D18" s="55">
        <v>0.6719030309545726</v>
      </c>
      <c r="E18" s="56">
        <v>0.34166307920433503</v>
      </c>
      <c r="F18" s="56">
        <v>0</v>
      </c>
      <c r="G18" s="56">
        <v>0</v>
      </c>
      <c r="H18" s="56">
        <v>0</v>
      </c>
      <c r="I18" s="56">
        <v>0</v>
      </c>
      <c r="J18" s="56">
        <v>0</v>
      </c>
      <c r="K18" s="56">
        <v>0.31304489376821532</v>
      </c>
      <c r="L18" s="56">
        <v>0</v>
      </c>
      <c r="M18" s="71">
        <v>0.2896200185356812</v>
      </c>
      <c r="N18" s="74">
        <v>0</v>
      </c>
      <c r="O18" s="56">
        <v>0</v>
      </c>
      <c r="P18" s="56">
        <v>0.47124132032393129</v>
      </c>
      <c r="Q18" s="82">
        <v>0</v>
      </c>
      <c r="R18" s="81">
        <v>0.43466638268462998</v>
      </c>
      <c r="S18" s="81">
        <v>0</v>
      </c>
      <c r="T18" s="38">
        <v>0</v>
      </c>
      <c r="U18" s="38">
        <v>0</v>
      </c>
      <c r="V18" s="38"/>
      <c r="W18" s="38">
        <v>0</v>
      </c>
      <c r="X18" s="38"/>
      <c r="Y18" s="38">
        <v>0</v>
      </c>
    </row>
    <row r="19" spans="1:25" ht="17.25" thickTop="1" thickBot="1" x14ac:dyDescent="0.35">
      <c r="C19" s="31" t="s">
        <v>47</v>
      </c>
      <c r="D19" s="57">
        <v>2.5847486427676323</v>
      </c>
      <c r="E19" s="58">
        <v>3.237155482049237</v>
      </c>
      <c r="F19" s="58">
        <v>3.2740588135058908</v>
      </c>
      <c r="G19" s="58">
        <v>2.4404498460864206</v>
      </c>
      <c r="H19" s="58">
        <v>5.8023003576049295</v>
      </c>
      <c r="I19" s="58">
        <v>2.3591025973719595</v>
      </c>
      <c r="J19" s="58">
        <v>3.6305631980979576</v>
      </c>
      <c r="K19" s="58">
        <v>1.5854176804898945</v>
      </c>
      <c r="L19" s="58">
        <v>2.488871116505508</v>
      </c>
      <c r="M19" s="72">
        <v>1.922568166556887</v>
      </c>
      <c r="N19" s="75">
        <v>1.9867418096568892</v>
      </c>
      <c r="O19" s="58">
        <v>1.3098799331306294</v>
      </c>
      <c r="P19" s="58">
        <v>1.7084765887986937</v>
      </c>
      <c r="Q19" s="83">
        <v>1.9321785989966196</v>
      </c>
      <c r="R19" s="83">
        <v>2.6718339096049002</v>
      </c>
      <c r="S19" s="83">
        <v>1.9761473032176471</v>
      </c>
      <c r="T19" s="38">
        <v>3.3379124972681864</v>
      </c>
      <c r="U19" s="38">
        <v>-34.068940072447255</v>
      </c>
      <c r="V19" s="38">
        <v>30.430014659085071</v>
      </c>
      <c r="W19" s="38">
        <v>13.093653823797537</v>
      </c>
      <c r="X19" s="38">
        <v>38.28089758329709</v>
      </c>
      <c r="Y19" s="38">
        <v>-26.037793887050725</v>
      </c>
    </row>
    <row r="20" spans="1:25" s="1" customFormat="1" ht="16.5" thickTop="1" thickBot="1" x14ac:dyDescent="0.3">
      <c r="B20" s="100"/>
      <c r="C20" s="44" t="s">
        <v>163</v>
      </c>
      <c r="D20" s="36">
        <v>0.17863731723686002</v>
      </c>
      <c r="E20" s="36">
        <v>0.27781998136302</v>
      </c>
      <c r="F20" s="36">
        <v>0.28859710265557953</v>
      </c>
      <c r="G20" s="36">
        <v>0.19722588103740954</v>
      </c>
      <c r="H20" s="36">
        <v>0.51968054957256893</v>
      </c>
      <c r="I20" s="36">
        <v>0.18554540553755863</v>
      </c>
      <c r="J20" s="36">
        <v>0.30205143276581142</v>
      </c>
      <c r="K20" s="36">
        <v>0.13442204677597752</v>
      </c>
      <c r="L20" s="36">
        <v>0.19643009387541546</v>
      </c>
      <c r="M20" s="36">
        <v>0.1630713292500508</v>
      </c>
      <c r="N20" s="36">
        <v>0.16943423746058731</v>
      </c>
      <c r="O20" s="36">
        <v>0.11039782499507329</v>
      </c>
      <c r="P20" s="36">
        <v>0.15010818739645357</v>
      </c>
      <c r="Q20" s="36">
        <v>0.17430120285629788</v>
      </c>
      <c r="R20" s="36">
        <v>0.22265282580040835</v>
      </c>
      <c r="S20" s="36">
        <v>0.16752587144967745</v>
      </c>
      <c r="T20" s="36">
        <v>-2.4579672369117147</v>
      </c>
      <c r="U20" s="36">
        <v>-6.6937215492889379</v>
      </c>
      <c r="V20" s="36">
        <v>2.0182894928889423</v>
      </c>
      <c r="W20" s="36">
        <v>16.117052560196257</v>
      </c>
      <c r="X20" s="36">
        <v>27.740269230370043</v>
      </c>
      <c r="Y20" s="36">
        <v>-24.759153247912558</v>
      </c>
    </row>
    <row r="21" spans="1:25" ht="13.9" customHeight="1" x14ac:dyDescent="0.25">
      <c r="A21" s="5"/>
      <c r="B21" s="9"/>
      <c r="C21" s="47" t="s">
        <v>50</v>
      </c>
      <c r="D21" s="9"/>
      <c r="E21" s="9"/>
      <c r="F21" s="9"/>
      <c r="G21" s="9"/>
      <c r="H21" s="9"/>
      <c r="I21" s="9"/>
      <c r="J21" s="9"/>
      <c r="K21" s="9"/>
      <c r="L21" s="7"/>
      <c r="M21" s="7"/>
    </row>
    <row r="22" spans="1:25" ht="13.9" customHeight="1" x14ac:dyDescent="0.25">
      <c r="A22" s="5"/>
      <c r="C22" s="47" t="s">
        <v>86</v>
      </c>
      <c r="D22" s="9"/>
      <c r="E22" s="9"/>
      <c r="F22" s="9"/>
      <c r="G22" s="9"/>
      <c r="H22" s="9"/>
      <c r="I22" s="9"/>
      <c r="J22" s="9"/>
      <c r="K22" s="9"/>
      <c r="L22" s="7"/>
      <c r="M22" s="7"/>
    </row>
    <row r="23" spans="1:25" x14ac:dyDescent="0.25">
      <c r="C23" s="47" t="s">
        <v>181</v>
      </c>
      <c r="D23" s="6"/>
      <c r="E23" s="6"/>
      <c r="F23" s="6"/>
      <c r="G23" s="6"/>
      <c r="H23" s="6"/>
    </row>
    <row r="24" spans="1:25" x14ac:dyDescent="0.25">
      <c r="C24" s="47" t="s">
        <v>183</v>
      </c>
    </row>
    <row r="25" spans="1:25" x14ac:dyDescent="0.25">
      <c r="C25" s="47"/>
    </row>
    <row r="26" spans="1:25" x14ac:dyDescent="0.25">
      <c r="C26" s="47" t="s">
        <v>68</v>
      </c>
    </row>
    <row r="27" spans="1:25" x14ac:dyDescent="0.25">
      <c r="C27" s="76" t="s">
        <v>174</v>
      </c>
    </row>
    <row r="28" spans="1:25" x14ac:dyDescent="0.25">
      <c r="C28" s="76" t="s">
        <v>176</v>
      </c>
    </row>
  </sheetData>
  <mergeCells count="2">
    <mergeCell ref="G3:Q3"/>
    <mergeCell ref="G4:Q4"/>
  </mergeCells>
  <pageMargins left="0" right="0" top="0" bottom="0.59055118110236227" header="0" footer="0"/>
  <pageSetup paperSize="9" scale="90" orientation="landscape" r:id="rId1"/>
  <rowBreaks count="1" manualBreakCount="1">
    <brk id="26" max="16383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C3:S23"/>
  <sheetViews>
    <sheetView showGridLines="0" showZeros="0" zoomScaleNormal="100" workbookViewId="0">
      <selection activeCell="U46" sqref="U46"/>
    </sheetView>
  </sheetViews>
  <sheetFormatPr baseColWidth="10" defaultColWidth="11.42578125" defaultRowHeight="15" x14ac:dyDescent="0.25"/>
  <cols>
    <col min="1" max="1" width="1.85546875" style="1" customWidth="1"/>
    <col min="2" max="2" width="4.5703125" style="1" customWidth="1"/>
    <col min="3" max="3" width="13.140625" style="1" customWidth="1"/>
    <col min="4" max="6" width="10.7109375" style="1" hidden="1" customWidth="1"/>
    <col min="7" max="12" width="10.7109375" style="1" customWidth="1"/>
    <col min="13" max="16384" width="11.42578125" style="1"/>
  </cols>
  <sheetData>
    <row r="3" spans="3:19" x14ac:dyDescent="0.25">
      <c r="E3" s="84"/>
      <c r="F3" s="84"/>
      <c r="G3" s="103" t="s">
        <v>162</v>
      </c>
      <c r="H3" s="103"/>
      <c r="I3" s="103"/>
      <c r="J3" s="103"/>
      <c r="K3" s="103"/>
      <c r="L3" s="103"/>
      <c r="M3" s="103"/>
      <c r="N3" s="103"/>
      <c r="O3" s="103"/>
    </row>
    <row r="4" spans="3:19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03"/>
      <c r="O4" s="103"/>
    </row>
    <row r="5" spans="3:19" ht="15.7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3:19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</row>
    <row r="7" spans="3:19" s="2" customFormat="1" ht="16.5" thickTop="1" thickBot="1" x14ac:dyDescent="0.3">
      <c r="C7" s="31" t="s">
        <v>33</v>
      </c>
      <c r="D7" s="39">
        <v>13</v>
      </c>
      <c r="E7" s="39">
        <v>14</v>
      </c>
      <c r="F7" s="39">
        <v>18</v>
      </c>
      <c r="G7" s="39">
        <v>10</v>
      </c>
      <c r="H7" s="39">
        <v>13</v>
      </c>
      <c r="I7" s="39">
        <v>13</v>
      </c>
      <c r="J7" s="39">
        <v>14</v>
      </c>
      <c r="K7" s="39">
        <v>14</v>
      </c>
      <c r="L7" s="39">
        <v>14</v>
      </c>
      <c r="M7" s="39">
        <v>10</v>
      </c>
      <c r="N7" s="39">
        <v>46</v>
      </c>
      <c r="O7" s="39">
        <v>48</v>
      </c>
      <c r="P7" s="39">
        <v>65</v>
      </c>
      <c r="Q7" s="90">
        <v>58</v>
      </c>
      <c r="R7" s="39">
        <v>78</v>
      </c>
      <c r="S7" s="39">
        <v>62</v>
      </c>
    </row>
    <row r="8" spans="3:19" ht="16.5" thickTop="1" thickBot="1" x14ac:dyDescent="0.3">
      <c r="C8" s="31" t="s">
        <v>34</v>
      </c>
      <c r="D8" s="40">
        <v>18</v>
      </c>
      <c r="E8" s="40">
        <v>16</v>
      </c>
      <c r="F8" s="40">
        <v>14</v>
      </c>
      <c r="G8" s="40">
        <v>12</v>
      </c>
      <c r="H8" s="40">
        <v>19</v>
      </c>
      <c r="I8" s="40">
        <v>20</v>
      </c>
      <c r="J8" s="40">
        <v>11</v>
      </c>
      <c r="K8" s="40">
        <v>18</v>
      </c>
      <c r="L8" s="40">
        <v>22</v>
      </c>
      <c r="M8" s="40">
        <v>10</v>
      </c>
      <c r="N8" s="40">
        <v>58</v>
      </c>
      <c r="O8" s="40">
        <v>54</v>
      </c>
      <c r="P8" s="39">
        <v>68</v>
      </c>
      <c r="Q8" s="91">
        <v>60</v>
      </c>
      <c r="R8" s="39">
        <v>58</v>
      </c>
      <c r="S8" s="39">
        <v>65</v>
      </c>
    </row>
    <row r="9" spans="3:19" ht="16.5" thickTop="1" thickBot="1" x14ac:dyDescent="0.3">
      <c r="C9" s="31" t="s">
        <v>35</v>
      </c>
      <c r="D9" s="40">
        <v>16</v>
      </c>
      <c r="E9" s="40">
        <v>10</v>
      </c>
      <c r="F9" s="40">
        <v>17</v>
      </c>
      <c r="G9" s="40">
        <v>18</v>
      </c>
      <c r="H9" s="40">
        <v>15</v>
      </c>
      <c r="I9" s="40">
        <v>19</v>
      </c>
      <c r="J9" s="40">
        <v>11</v>
      </c>
      <c r="K9" s="40">
        <v>10</v>
      </c>
      <c r="L9" s="40">
        <v>16</v>
      </c>
      <c r="M9" s="40">
        <v>16</v>
      </c>
      <c r="N9" s="40">
        <v>46</v>
      </c>
      <c r="O9" s="40">
        <v>47</v>
      </c>
      <c r="P9" s="39">
        <v>66</v>
      </c>
      <c r="Q9" s="91">
        <v>71</v>
      </c>
      <c r="R9" s="39">
        <v>68</v>
      </c>
      <c r="S9" s="39">
        <v>54</v>
      </c>
    </row>
    <row r="10" spans="3:19" ht="16.5" thickTop="1" thickBot="1" x14ac:dyDescent="0.3">
      <c r="C10" s="31" t="s">
        <v>36</v>
      </c>
      <c r="D10" s="40">
        <v>18</v>
      </c>
      <c r="E10" s="40">
        <v>11</v>
      </c>
      <c r="F10" s="40">
        <v>15</v>
      </c>
      <c r="G10" s="40">
        <v>14</v>
      </c>
      <c r="H10" s="40">
        <v>16</v>
      </c>
      <c r="I10" s="40">
        <v>18</v>
      </c>
      <c r="J10" s="40">
        <v>18</v>
      </c>
      <c r="K10" s="40">
        <v>19</v>
      </c>
      <c r="L10" s="40">
        <v>13</v>
      </c>
      <c r="M10" s="40">
        <v>9</v>
      </c>
      <c r="N10" s="40">
        <v>57</v>
      </c>
      <c r="O10" s="40">
        <v>29</v>
      </c>
      <c r="P10" s="39">
        <v>61</v>
      </c>
      <c r="Q10" s="91">
        <v>48</v>
      </c>
      <c r="R10" s="39">
        <v>60</v>
      </c>
      <c r="S10" s="39">
        <v>59</v>
      </c>
    </row>
    <row r="11" spans="3:19" ht="16.5" thickTop="1" thickBot="1" x14ac:dyDescent="0.3">
      <c r="C11" s="31" t="s">
        <v>37</v>
      </c>
      <c r="D11" s="40">
        <v>19</v>
      </c>
      <c r="E11" s="40">
        <v>18</v>
      </c>
      <c r="F11" s="40">
        <v>15</v>
      </c>
      <c r="G11" s="40">
        <v>19</v>
      </c>
      <c r="H11" s="40">
        <v>17</v>
      </c>
      <c r="I11" s="40">
        <v>15</v>
      </c>
      <c r="J11" s="40">
        <v>15</v>
      </c>
      <c r="K11" s="40">
        <v>23</v>
      </c>
      <c r="L11" s="40">
        <v>16</v>
      </c>
      <c r="M11" s="40">
        <v>14</v>
      </c>
      <c r="N11" s="40">
        <v>68</v>
      </c>
      <c r="O11" s="40">
        <v>51</v>
      </c>
      <c r="P11" s="39">
        <v>67</v>
      </c>
      <c r="Q11" s="91">
        <v>70</v>
      </c>
      <c r="R11" s="39">
        <v>64</v>
      </c>
      <c r="S11" s="39">
        <v>73</v>
      </c>
    </row>
    <row r="12" spans="3:19" ht="16.5" thickTop="1" thickBot="1" x14ac:dyDescent="0.3">
      <c r="C12" s="31" t="s">
        <v>38</v>
      </c>
      <c r="D12" s="40">
        <v>16</v>
      </c>
      <c r="E12" s="40">
        <v>12</v>
      </c>
      <c r="F12" s="40">
        <v>18</v>
      </c>
      <c r="G12" s="40">
        <v>22</v>
      </c>
      <c r="H12" s="40">
        <v>16</v>
      </c>
      <c r="I12" s="40">
        <v>16</v>
      </c>
      <c r="J12" s="40">
        <v>17</v>
      </c>
      <c r="K12" s="40">
        <v>19</v>
      </c>
      <c r="L12" s="40">
        <v>24</v>
      </c>
      <c r="M12" s="40">
        <v>15</v>
      </c>
      <c r="N12" s="40">
        <v>64</v>
      </c>
      <c r="O12" s="40">
        <v>64</v>
      </c>
      <c r="P12" s="39">
        <v>59</v>
      </c>
      <c r="Q12" s="91">
        <v>67</v>
      </c>
      <c r="R12" s="39">
        <v>73</v>
      </c>
      <c r="S12" s="39">
        <v>65</v>
      </c>
    </row>
    <row r="13" spans="3:19" ht="16.5" thickTop="1" thickBot="1" x14ac:dyDescent="0.3">
      <c r="C13" s="31" t="s">
        <v>39</v>
      </c>
      <c r="D13" s="40">
        <v>23</v>
      </c>
      <c r="E13" s="40">
        <v>21</v>
      </c>
      <c r="F13" s="40">
        <v>25</v>
      </c>
      <c r="G13" s="40">
        <v>15</v>
      </c>
      <c r="H13" s="40">
        <v>22</v>
      </c>
      <c r="I13" s="40">
        <v>21</v>
      </c>
      <c r="J13" s="40">
        <v>22</v>
      </c>
      <c r="K13" s="40">
        <v>21</v>
      </c>
      <c r="L13" s="40">
        <v>18</v>
      </c>
      <c r="M13" s="40">
        <v>18</v>
      </c>
      <c r="N13" s="40">
        <v>63</v>
      </c>
      <c r="O13" s="40">
        <v>85</v>
      </c>
      <c r="P13" s="39">
        <v>73</v>
      </c>
      <c r="Q13" s="91">
        <v>77</v>
      </c>
      <c r="R13" s="39">
        <v>86</v>
      </c>
      <c r="S13" s="39">
        <v>87</v>
      </c>
    </row>
    <row r="14" spans="3:19" ht="16.5" thickTop="1" thickBot="1" x14ac:dyDescent="0.3">
      <c r="C14" s="31" t="s">
        <v>40</v>
      </c>
      <c r="D14" s="40">
        <v>15</v>
      </c>
      <c r="E14" s="40">
        <v>8</v>
      </c>
      <c r="F14" s="40">
        <v>17</v>
      </c>
      <c r="G14" s="40">
        <v>15</v>
      </c>
      <c r="H14" s="40">
        <v>14</v>
      </c>
      <c r="I14" s="40">
        <v>12</v>
      </c>
      <c r="J14" s="40">
        <v>13</v>
      </c>
      <c r="K14" s="40">
        <v>20</v>
      </c>
      <c r="L14" s="40">
        <v>15</v>
      </c>
      <c r="M14" s="40">
        <v>14</v>
      </c>
      <c r="N14" s="40">
        <v>55</v>
      </c>
      <c r="O14" s="40">
        <v>69</v>
      </c>
      <c r="P14" s="39">
        <v>82</v>
      </c>
      <c r="Q14" s="91">
        <v>62</v>
      </c>
      <c r="R14" s="39">
        <v>86</v>
      </c>
      <c r="S14" s="39">
        <v>58</v>
      </c>
    </row>
    <row r="15" spans="3:19" ht="16.5" thickTop="1" thickBot="1" x14ac:dyDescent="0.3">
      <c r="C15" s="31" t="s">
        <v>41</v>
      </c>
      <c r="D15" s="40">
        <v>20</v>
      </c>
      <c r="E15" s="40">
        <v>8</v>
      </c>
      <c r="F15" s="40">
        <v>14</v>
      </c>
      <c r="G15" s="40">
        <v>28</v>
      </c>
      <c r="H15" s="40">
        <v>18</v>
      </c>
      <c r="I15" s="40">
        <v>21</v>
      </c>
      <c r="J15" s="40">
        <v>18</v>
      </c>
      <c r="K15" s="40">
        <v>14</v>
      </c>
      <c r="L15" s="40">
        <v>10</v>
      </c>
      <c r="M15" s="40">
        <v>18</v>
      </c>
      <c r="N15" s="40">
        <v>76</v>
      </c>
      <c r="O15" s="40">
        <v>82</v>
      </c>
      <c r="P15" s="39">
        <v>70</v>
      </c>
      <c r="Q15" s="91">
        <v>73</v>
      </c>
      <c r="R15" s="39">
        <v>87</v>
      </c>
      <c r="S15" s="39">
        <v>86</v>
      </c>
    </row>
    <row r="16" spans="3:19" ht="16.5" thickTop="1" thickBot="1" x14ac:dyDescent="0.3">
      <c r="C16" s="31" t="s">
        <v>42</v>
      </c>
      <c r="D16" s="40">
        <v>16</v>
      </c>
      <c r="E16" s="40">
        <v>27</v>
      </c>
      <c r="F16" s="40">
        <v>16</v>
      </c>
      <c r="G16" s="40">
        <v>29</v>
      </c>
      <c r="H16" s="40">
        <v>15</v>
      </c>
      <c r="I16" s="40">
        <v>17</v>
      </c>
      <c r="J16" s="40">
        <v>11</v>
      </c>
      <c r="K16" s="40">
        <v>6</v>
      </c>
      <c r="L16" s="40">
        <v>12</v>
      </c>
      <c r="M16" s="40">
        <v>19</v>
      </c>
      <c r="N16" s="40">
        <v>61</v>
      </c>
      <c r="O16" s="40">
        <v>61</v>
      </c>
      <c r="P16" s="39">
        <v>77</v>
      </c>
      <c r="Q16" s="91">
        <v>78</v>
      </c>
      <c r="R16" s="39">
        <v>74</v>
      </c>
      <c r="S16" s="39">
        <v>86</v>
      </c>
    </row>
    <row r="17" spans="3:19" ht="16.5" thickTop="1" thickBot="1" x14ac:dyDescent="0.3">
      <c r="C17" s="31" t="s">
        <v>43</v>
      </c>
      <c r="D17" s="40">
        <v>13</v>
      </c>
      <c r="E17" s="40">
        <v>18</v>
      </c>
      <c r="F17" s="40">
        <v>19</v>
      </c>
      <c r="G17" s="40">
        <v>19</v>
      </c>
      <c r="H17" s="40">
        <v>21</v>
      </c>
      <c r="I17" s="40">
        <v>18</v>
      </c>
      <c r="J17" s="40">
        <v>23</v>
      </c>
      <c r="K17" s="40">
        <v>13</v>
      </c>
      <c r="L17" s="40">
        <v>17</v>
      </c>
      <c r="M17" s="40">
        <v>16</v>
      </c>
      <c r="N17" s="40">
        <v>70</v>
      </c>
      <c r="O17" s="40">
        <v>61</v>
      </c>
      <c r="P17" s="39">
        <v>75</v>
      </c>
      <c r="Q17" s="91">
        <v>53</v>
      </c>
      <c r="R17" s="39">
        <v>62</v>
      </c>
      <c r="S17" s="39">
        <v>60</v>
      </c>
    </row>
    <row r="18" spans="3:19" ht="16.5" thickTop="1" thickBot="1" x14ac:dyDescent="0.3">
      <c r="C18" s="31" t="s">
        <v>44</v>
      </c>
      <c r="D18" s="40">
        <v>11</v>
      </c>
      <c r="E18" s="40">
        <v>14</v>
      </c>
      <c r="F18" s="40">
        <v>17</v>
      </c>
      <c r="G18" s="40">
        <v>13</v>
      </c>
      <c r="H18" s="40">
        <v>14</v>
      </c>
      <c r="I18" s="40">
        <v>14</v>
      </c>
      <c r="J18" s="40">
        <v>13</v>
      </c>
      <c r="K18" s="40">
        <v>20</v>
      </c>
      <c r="L18" s="40">
        <v>14</v>
      </c>
      <c r="M18" s="40">
        <v>12</v>
      </c>
      <c r="N18" s="40">
        <v>56</v>
      </c>
      <c r="O18" s="40">
        <v>55</v>
      </c>
      <c r="P18" s="39">
        <v>83</v>
      </c>
      <c r="Q18" s="91">
        <v>52</v>
      </c>
      <c r="R18" s="39">
        <v>63</v>
      </c>
      <c r="S18" s="39">
        <v>37</v>
      </c>
    </row>
    <row r="19" spans="3:19" ht="16.5" thickTop="1" thickBot="1" x14ac:dyDescent="0.3">
      <c r="C19" s="31" t="s">
        <v>45</v>
      </c>
      <c r="D19" s="41">
        <v>198</v>
      </c>
      <c r="E19" s="41">
        <v>177</v>
      </c>
      <c r="F19" s="41">
        <v>205</v>
      </c>
      <c r="G19" s="41">
        <v>214</v>
      </c>
      <c r="H19" s="41">
        <v>200</v>
      </c>
      <c r="I19" s="41">
        <v>204</v>
      </c>
      <c r="J19" s="41">
        <v>186</v>
      </c>
      <c r="K19" s="41">
        <v>197</v>
      </c>
      <c r="L19" s="41">
        <v>191</v>
      </c>
      <c r="M19" s="41">
        <v>171</v>
      </c>
      <c r="N19" s="41">
        <v>720</v>
      </c>
      <c r="O19" s="41">
        <v>706</v>
      </c>
      <c r="P19" s="41">
        <v>846</v>
      </c>
      <c r="Q19" s="92">
        <v>769</v>
      </c>
      <c r="R19" s="41">
        <v>859</v>
      </c>
      <c r="S19" s="41">
        <v>792</v>
      </c>
    </row>
    <row r="20" spans="3:19" s="15" customFormat="1" ht="16.5" thickTop="1" thickBot="1" x14ac:dyDescent="0.3">
      <c r="C20" s="44" t="s">
        <v>46</v>
      </c>
      <c r="D20" s="42"/>
      <c r="E20" s="42"/>
      <c r="F20" s="42"/>
      <c r="G20" s="42">
        <v>214</v>
      </c>
      <c r="H20" s="42">
        <v>200</v>
      </c>
      <c r="I20" s="42">
        <v>204</v>
      </c>
      <c r="J20" s="42">
        <v>186</v>
      </c>
      <c r="K20" s="42">
        <v>197</v>
      </c>
      <c r="L20" s="42">
        <v>191</v>
      </c>
      <c r="M20" s="42">
        <v>171</v>
      </c>
      <c r="N20" s="42">
        <v>720</v>
      </c>
      <c r="O20" s="42">
        <v>706</v>
      </c>
      <c r="P20" s="42">
        <v>846</v>
      </c>
      <c r="Q20" s="42">
        <v>769</v>
      </c>
      <c r="R20" s="42">
        <v>859</v>
      </c>
      <c r="S20" s="42">
        <v>792</v>
      </c>
    </row>
    <row r="21" spans="3:19" x14ac:dyDescent="0.25">
      <c r="C21" s="47"/>
    </row>
    <row r="22" spans="3:19" x14ac:dyDescent="0.25">
      <c r="C22" s="47" t="s">
        <v>68</v>
      </c>
    </row>
    <row r="23" spans="3:19" x14ac:dyDescent="0.25">
      <c r="C23" s="76" t="s">
        <v>174</v>
      </c>
    </row>
  </sheetData>
  <mergeCells count="2">
    <mergeCell ref="G3:O3"/>
    <mergeCell ref="G4:O4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Y27"/>
  <sheetViews>
    <sheetView showGridLines="0" showZeros="0" zoomScaleNormal="100" workbookViewId="0">
      <selection activeCell="AD21" sqref="AD21"/>
    </sheetView>
  </sheetViews>
  <sheetFormatPr baseColWidth="10" defaultColWidth="11" defaultRowHeight="15" x14ac:dyDescent="0.25"/>
  <cols>
    <col min="1" max="1" width="2.7109375" customWidth="1"/>
    <col min="2" max="2" width="1.7109375" customWidth="1"/>
    <col min="3" max="3" width="11.85546875" customWidth="1"/>
    <col min="4" max="6" width="9.7109375" hidden="1" customWidth="1"/>
    <col min="7" max="13" width="9.7109375" customWidth="1"/>
    <col min="14" max="15" width="10" customWidth="1"/>
    <col min="16" max="16" width="9.42578125" customWidth="1"/>
    <col min="17" max="17" width="10.85546875" customWidth="1"/>
    <col min="18" max="19" width="10.7109375" customWidth="1"/>
    <col min="20" max="20" width="10.5703125" hidden="1" customWidth="1"/>
    <col min="21" max="22" width="0" hidden="1" customWidth="1"/>
  </cols>
  <sheetData>
    <row r="2" spans="3:25" s="1" customFormat="1" x14ac:dyDescent="0.25"/>
    <row r="3" spans="3:25" s="1" customFormat="1" ht="15.75" customHeight="1" x14ac:dyDescent="0.25">
      <c r="C3" s="15"/>
      <c r="E3" s="84"/>
      <c r="F3" s="84"/>
      <c r="G3" s="103" t="s">
        <v>170</v>
      </c>
      <c r="H3" s="103"/>
      <c r="I3" s="103"/>
      <c r="J3" s="103"/>
      <c r="K3" s="103"/>
      <c r="L3" s="103"/>
      <c r="M3" s="103"/>
      <c r="N3" s="103"/>
      <c r="O3" s="103"/>
      <c r="P3" s="103"/>
      <c r="Q3" s="103"/>
    </row>
    <row r="4" spans="3:25" x14ac:dyDescent="0.25">
      <c r="C4" s="16"/>
      <c r="E4" s="84"/>
      <c r="F4" s="84"/>
      <c r="G4" s="103" t="s">
        <v>172</v>
      </c>
      <c r="H4" s="103"/>
      <c r="I4" s="103"/>
      <c r="J4" s="103"/>
      <c r="K4" s="103"/>
      <c r="L4" s="103"/>
      <c r="M4" s="103"/>
      <c r="N4" s="103"/>
      <c r="O4" s="103"/>
      <c r="P4" s="103"/>
      <c r="Q4" s="103"/>
    </row>
    <row r="5" spans="3:25" ht="16.5" thickBot="1" x14ac:dyDescent="0.35"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</row>
    <row r="6" spans="3:25" ht="16.5" thickTop="1" thickBot="1" x14ac:dyDescent="0.3">
      <c r="C6" s="16"/>
      <c r="D6" s="32">
        <v>2009</v>
      </c>
      <c r="E6" s="32">
        <v>2010</v>
      </c>
      <c r="F6" s="32">
        <v>2011</v>
      </c>
      <c r="G6" s="32">
        <v>2012</v>
      </c>
      <c r="H6" s="32">
        <v>2013</v>
      </c>
      <c r="I6" s="32">
        <v>2014</v>
      </c>
      <c r="J6" s="32">
        <v>2015</v>
      </c>
      <c r="K6" s="32">
        <v>2016</v>
      </c>
      <c r="L6" s="32">
        <v>2017</v>
      </c>
      <c r="M6" s="32">
        <v>2018</v>
      </c>
      <c r="N6" s="32">
        <v>2019</v>
      </c>
      <c r="O6" s="32">
        <v>2020</v>
      </c>
      <c r="P6" s="32">
        <v>2021</v>
      </c>
      <c r="Q6" s="32">
        <v>2022</v>
      </c>
      <c r="R6" s="32" t="s">
        <v>103</v>
      </c>
      <c r="S6" s="32" t="s">
        <v>144</v>
      </c>
      <c r="T6" s="35" t="s">
        <v>69</v>
      </c>
      <c r="U6" s="35" t="s">
        <v>76</v>
      </c>
      <c r="V6" s="35" t="s">
        <v>92</v>
      </c>
      <c r="W6" s="35" t="s">
        <v>99</v>
      </c>
      <c r="X6" s="35" t="s">
        <v>104</v>
      </c>
      <c r="Y6" s="35" t="s">
        <v>145</v>
      </c>
    </row>
    <row r="7" spans="3:25" s="4" customFormat="1" ht="17.25" thickTop="1" thickBot="1" x14ac:dyDescent="0.35">
      <c r="C7" s="31" t="s">
        <v>33</v>
      </c>
      <c r="D7" s="53">
        <v>136.81330246263946</v>
      </c>
      <c r="E7" s="54">
        <v>150.02143163309043</v>
      </c>
      <c r="F7" s="54">
        <v>172.62875227774049</v>
      </c>
      <c r="G7" s="54">
        <v>89.758549501840051</v>
      </c>
      <c r="H7" s="54">
        <v>116.01963409192325</v>
      </c>
      <c r="I7" s="54">
        <v>116.39358939923001</v>
      </c>
      <c r="J7" s="54">
        <v>125.54927809165098</v>
      </c>
      <c r="K7" s="54">
        <v>126.70829939361028</v>
      </c>
      <c r="L7" s="54">
        <v>128.31087892952067</v>
      </c>
      <c r="M7" s="54">
        <v>91.558322651529025</v>
      </c>
      <c r="N7" s="56">
        <v>53.074881735317874</v>
      </c>
      <c r="O7" s="56">
        <v>54.097307531923043</v>
      </c>
      <c r="P7" s="56">
        <v>72.794875240783043</v>
      </c>
      <c r="Q7" s="56">
        <v>58.466563174129554</v>
      </c>
      <c r="R7" s="81">
        <v>83.3297722319559</v>
      </c>
      <c r="S7" s="81">
        <v>64.797299415779193</v>
      </c>
      <c r="T7" s="37">
        <v>-42.03161416868582</v>
      </c>
      <c r="U7" s="37">
        <v>1.926383560690653</v>
      </c>
      <c r="V7" s="37">
        <v>34.562843442488315</v>
      </c>
      <c r="W7" s="37">
        <v>-19.683132939317282</v>
      </c>
      <c r="X7" s="37">
        <v>42.525518361284298</v>
      </c>
      <c r="Y7" s="37">
        <v>-22.239917762633389</v>
      </c>
    </row>
    <row r="8" spans="3:25" ht="17.25" thickTop="1" thickBot="1" x14ac:dyDescent="0.35">
      <c r="C8" s="31" t="s">
        <v>34</v>
      </c>
      <c r="D8" s="55">
        <v>189.69332911792603</v>
      </c>
      <c r="E8" s="56">
        <v>170.4121844711897</v>
      </c>
      <c r="F8" s="56">
        <v>130.19622430949502</v>
      </c>
      <c r="G8" s="56">
        <v>106.65718602790864</v>
      </c>
      <c r="H8" s="56">
        <v>168.97901102810388</v>
      </c>
      <c r="I8" s="56">
        <v>177.36786094359701</v>
      </c>
      <c r="J8" s="56">
        <v>98.68125953171257</v>
      </c>
      <c r="K8" s="56">
        <v>162.94016475061102</v>
      </c>
      <c r="L8" s="56">
        <v>200.67499771960229</v>
      </c>
      <c r="M8" s="56">
        <v>90.909090909090907</v>
      </c>
      <c r="N8" s="56">
        <v>65.969062784349404</v>
      </c>
      <c r="O8" s="56">
        <v>60.057388170918877</v>
      </c>
      <c r="P8" s="56">
        <v>75.889469220124099</v>
      </c>
      <c r="Q8" s="82">
        <v>64.830522209856397</v>
      </c>
      <c r="R8" s="81">
        <v>61.535849937403185</v>
      </c>
      <c r="S8" s="81">
        <v>67.274552624225052</v>
      </c>
      <c r="T8" s="38">
        <v>-27.434030937215653</v>
      </c>
      <c r="U8" s="38">
        <v>-8.9612833105657241</v>
      </c>
      <c r="V8" s="38">
        <v>26.36158769367108</v>
      </c>
      <c r="W8" s="38">
        <v>-14.572439528059224</v>
      </c>
      <c r="X8" s="38">
        <v>-5.0819770690545392</v>
      </c>
      <c r="Y8" s="38">
        <v>9.3257876386846235</v>
      </c>
    </row>
    <row r="9" spans="3:25" ht="17.25" thickTop="1" thickBot="1" x14ac:dyDescent="0.35">
      <c r="C9" s="31" t="s">
        <v>35</v>
      </c>
      <c r="D9" s="55">
        <v>167.2066046608841</v>
      </c>
      <c r="E9" s="56">
        <v>103.8098204090107</v>
      </c>
      <c r="F9" s="56">
        <v>152.97399442094843</v>
      </c>
      <c r="G9" s="56">
        <v>157.53544547523194</v>
      </c>
      <c r="H9" s="56">
        <v>131.14180800839307</v>
      </c>
      <c r="I9" s="56">
        <v>165.46198728555257</v>
      </c>
      <c r="J9" s="56">
        <v>97.526376451813107</v>
      </c>
      <c r="K9" s="56">
        <v>89.485458612975393</v>
      </c>
      <c r="L9" s="56">
        <v>143.57501794687724</v>
      </c>
      <c r="M9" s="56">
        <v>142.23486532136189</v>
      </c>
      <c r="N9" s="56">
        <v>50.949205856943493</v>
      </c>
      <c r="O9" s="56">
        <v>52.471168767374095</v>
      </c>
      <c r="P9" s="56">
        <v>73.160187556117194</v>
      </c>
      <c r="Q9" s="82">
        <v>75.802869832593103</v>
      </c>
      <c r="R9" s="81">
        <v>70.97009862756353</v>
      </c>
      <c r="S9" s="81">
        <v>54.466780307232987</v>
      </c>
      <c r="T9" s="38">
        <v>-64.179523957202662</v>
      </c>
      <c r="U9" s="38">
        <v>2.9872161593725512</v>
      </c>
      <c r="V9" s="38">
        <v>39.429308084342246</v>
      </c>
      <c r="W9" s="38">
        <v>3.6121863061775938</v>
      </c>
      <c r="X9" s="38">
        <v>-6.3754462274350692</v>
      </c>
      <c r="Y9" s="38">
        <v>-23.253903600918694</v>
      </c>
    </row>
    <row r="10" spans="3:25" ht="17.25" thickTop="1" thickBot="1" x14ac:dyDescent="0.35">
      <c r="C10" s="31" t="s">
        <v>36</v>
      </c>
      <c r="D10" s="55">
        <v>184.01144960130853</v>
      </c>
      <c r="E10" s="56">
        <v>111.46012767250988</v>
      </c>
      <c r="F10" s="56">
        <v>129.52249373974612</v>
      </c>
      <c r="G10" s="56">
        <v>119.41316956670079</v>
      </c>
      <c r="H10" s="56">
        <v>135.85802836036342</v>
      </c>
      <c r="I10" s="56">
        <v>152.06555715130523</v>
      </c>
      <c r="J10" s="56">
        <v>155.31969971524722</v>
      </c>
      <c r="K10" s="56">
        <v>165.59177270350358</v>
      </c>
      <c r="L10" s="56">
        <v>112.40812797233031</v>
      </c>
      <c r="M10" s="56">
        <v>77.559462254395029</v>
      </c>
      <c r="N10" s="56">
        <v>60.905244262084885</v>
      </c>
      <c r="O10" s="56">
        <v>32.469350053182559</v>
      </c>
      <c r="P10" s="56">
        <v>66.702387070671719</v>
      </c>
      <c r="Q10" s="82">
        <v>49.590875278948673</v>
      </c>
      <c r="R10" s="81">
        <v>60.55895919335466</v>
      </c>
      <c r="S10" s="81">
        <v>58.027459774184663</v>
      </c>
      <c r="T10" s="38">
        <v>-21.472838398085212</v>
      </c>
      <c r="U10" s="38">
        <v>-46.688745038995627</v>
      </c>
      <c r="V10" s="38">
        <v>105.43185176610497</v>
      </c>
      <c r="W10" s="38">
        <v>-25.653522374833845</v>
      </c>
      <c r="X10" s="38">
        <v>22.117141213399677</v>
      </c>
      <c r="Y10" s="38">
        <v>-4.1802227992184298</v>
      </c>
    </row>
    <row r="11" spans="3:25" ht="17.25" thickTop="1" thickBot="1" x14ac:dyDescent="0.35">
      <c r="C11" s="31" t="s">
        <v>37</v>
      </c>
      <c r="D11" s="55">
        <v>188.90435474249352</v>
      </c>
      <c r="E11" s="56">
        <v>176.21145374449338</v>
      </c>
      <c r="F11" s="56">
        <v>124.74012474012474</v>
      </c>
      <c r="G11" s="56">
        <v>155.6994181758584</v>
      </c>
      <c r="H11" s="56">
        <v>138.11032577788609</v>
      </c>
      <c r="I11" s="56">
        <v>121.41816415735794</v>
      </c>
      <c r="J11" s="56">
        <v>124.57437089942695</v>
      </c>
      <c r="K11" s="56">
        <v>192.17914438502675</v>
      </c>
      <c r="L11" s="56">
        <v>132.5161504058307</v>
      </c>
      <c r="M11" s="56">
        <v>115.81733951025811</v>
      </c>
      <c r="N11" s="56">
        <v>70.578955016295438</v>
      </c>
      <c r="O11" s="56">
        <v>56.183488664154936</v>
      </c>
      <c r="P11" s="56">
        <v>71.574314435577776</v>
      </c>
      <c r="Q11" s="82">
        <v>70.788584835062593</v>
      </c>
      <c r="R11" s="81">
        <v>62.705753252860951</v>
      </c>
      <c r="S11" s="81">
        <v>70.472163495419309</v>
      </c>
      <c r="T11" s="38">
        <v>-39.060113697358624</v>
      </c>
      <c r="U11" s="38">
        <v>-20.396258840637188</v>
      </c>
      <c r="V11" s="38">
        <v>27.393859187747779</v>
      </c>
      <c r="W11" s="38">
        <v>-1.0977815249944136</v>
      </c>
      <c r="X11" s="38">
        <v>-11.418269769108452</v>
      </c>
      <c r="Y11" s="38">
        <v>12.38548273431994</v>
      </c>
    </row>
    <row r="12" spans="3:25" ht="17.25" thickTop="1" thickBot="1" x14ac:dyDescent="0.35">
      <c r="C12" s="31" t="s">
        <v>38</v>
      </c>
      <c r="D12" s="55">
        <v>158.00908552241754</v>
      </c>
      <c r="E12" s="56">
        <v>115.75190508343783</v>
      </c>
      <c r="F12" s="56">
        <v>146.74710582096853</v>
      </c>
      <c r="G12" s="56">
        <v>175.67675477122094</v>
      </c>
      <c r="H12" s="56">
        <v>126.69253305883285</v>
      </c>
      <c r="I12" s="56">
        <v>126.41226198941297</v>
      </c>
      <c r="J12" s="56">
        <v>137.95342043333605</v>
      </c>
      <c r="K12" s="56">
        <v>154.19574744359682</v>
      </c>
      <c r="L12" s="56">
        <v>194.94760783039558</v>
      </c>
      <c r="M12" s="56">
        <v>121.38868657441127</v>
      </c>
      <c r="N12" s="56">
        <v>65.459082959159673</v>
      </c>
      <c r="O12" s="56">
        <v>69.706904251031986</v>
      </c>
      <c r="P12" s="56">
        <v>61.632960053484872</v>
      </c>
      <c r="Q12" s="82">
        <v>66.721105777848592</v>
      </c>
      <c r="R12" s="81">
        <v>71.386661451202812</v>
      </c>
      <c r="S12" s="81">
        <v>62.094593949120643</v>
      </c>
      <c r="T12" s="38">
        <v>-46.074807458244258</v>
      </c>
      <c r="U12" s="38">
        <v>6.4892771176194985</v>
      </c>
      <c r="V12" s="38">
        <v>-11.582703728271769</v>
      </c>
      <c r="W12" s="38">
        <v>8.2555595576591561</v>
      </c>
      <c r="X12" s="38">
        <v>6.9926234269684189</v>
      </c>
      <c r="Y12" s="38">
        <v>-13.016531818670174</v>
      </c>
    </row>
    <row r="13" spans="3:25" ht="17.25" thickTop="1" thickBot="1" x14ac:dyDescent="0.35">
      <c r="C13" s="31" t="s">
        <v>39</v>
      </c>
      <c r="D13" s="55">
        <v>225.93320235756386</v>
      </c>
      <c r="E13" s="56">
        <v>201.76787086856265</v>
      </c>
      <c r="F13" s="56">
        <v>202.75750202757501</v>
      </c>
      <c r="G13" s="56">
        <v>119.55049015700965</v>
      </c>
      <c r="H13" s="56">
        <v>173.83059418457648</v>
      </c>
      <c r="I13" s="56">
        <v>164.95169271856099</v>
      </c>
      <c r="J13" s="56">
        <v>177.17645163888218</v>
      </c>
      <c r="K13" s="56">
        <v>169.60103375868195</v>
      </c>
      <c r="L13" s="56">
        <v>145.53686934023287</v>
      </c>
      <c r="M13" s="56">
        <v>145.23156365983542</v>
      </c>
      <c r="N13" s="56">
        <v>64.558440759945071</v>
      </c>
      <c r="O13" s="56">
        <v>90.135946215350685</v>
      </c>
      <c r="P13" s="56">
        <v>75.342395062492898</v>
      </c>
      <c r="Q13" s="82">
        <v>81.471135940409681</v>
      </c>
      <c r="R13" s="81">
        <v>84.099354586348525</v>
      </c>
      <c r="S13" s="81">
        <v>83.21616115240036</v>
      </c>
      <c r="T13" s="38">
        <v>-55.547926956735601</v>
      </c>
      <c r="U13" s="38">
        <v>39.619149958273212</v>
      </c>
      <c r="V13" s="38">
        <v>-16.412487774315235</v>
      </c>
      <c r="W13" s="38">
        <v>8.134518252085412</v>
      </c>
      <c r="X13" s="38">
        <v>3.2259506579866497</v>
      </c>
      <c r="Y13" s="38">
        <v>-1.0501786111109226</v>
      </c>
    </row>
    <row r="14" spans="3:25" ht="17.25" thickTop="1" thickBot="1" x14ac:dyDescent="0.35">
      <c r="C14" s="31" t="s">
        <v>40</v>
      </c>
      <c r="D14" s="55">
        <v>148.19205690574987</v>
      </c>
      <c r="E14" s="56">
        <v>77.175381053443957</v>
      </c>
      <c r="F14" s="56">
        <v>138.90023694746301</v>
      </c>
      <c r="G14" s="56">
        <v>119.76047904191617</v>
      </c>
      <c r="H14" s="56">
        <v>111.155220325526</v>
      </c>
      <c r="I14" s="56">
        <v>94.981795155928452</v>
      </c>
      <c r="J14" s="56">
        <v>105.29726227118095</v>
      </c>
      <c r="K14" s="56">
        <v>163.18537859007833</v>
      </c>
      <c r="L14" s="56">
        <v>121.86205215695833</v>
      </c>
      <c r="M14" s="56">
        <v>113.81188521258434</v>
      </c>
      <c r="N14" s="56">
        <v>56.354191214893902</v>
      </c>
      <c r="O14" s="56">
        <v>73.054526204340917</v>
      </c>
      <c r="P14" s="56">
        <v>84.631183494855037</v>
      </c>
      <c r="Q14" s="82">
        <v>65.60013543253767</v>
      </c>
      <c r="R14" s="81">
        <v>87.024275725286628</v>
      </c>
      <c r="S14" s="81">
        <v>55.391609126245115</v>
      </c>
      <c r="T14" s="38">
        <v>-50.48479241897072</v>
      </c>
      <c r="U14" s="38">
        <v>29.634592617546549</v>
      </c>
      <c r="V14" s="38">
        <v>15.846598276653024</v>
      </c>
      <c r="W14" s="38">
        <v>-22.487039973243807</v>
      </c>
      <c r="X14" s="38">
        <v>32.658683021746604</v>
      </c>
      <c r="Y14" s="38">
        <v>-36.349244317640455</v>
      </c>
    </row>
    <row r="15" spans="3:25" ht="17.25" thickTop="1" thickBot="1" x14ac:dyDescent="0.35">
      <c r="C15" s="31" t="s">
        <v>41</v>
      </c>
      <c r="D15" s="55">
        <v>199.14368216668325</v>
      </c>
      <c r="E15" s="56">
        <v>76.915681184501494</v>
      </c>
      <c r="F15" s="56">
        <v>114.83881551964564</v>
      </c>
      <c r="G15" s="56">
        <v>225.67905214798097</v>
      </c>
      <c r="H15" s="56">
        <v>145.63106796116506</v>
      </c>
      <c r="I15" s="56">
        <v>169.42315449778135</v>
      </c>
      <c r="J15" s="56">
        <v>147.2874560183291</v>
      </c>
      <c r="K15" s="56">
        <v>116.01889450567664</v>
      </c>
      <c r="L15" s="56">
        <v>82.05464839583162</v>
      </c>
      <c r="M15" s="56">
        <v>147.05882352941177</v>
      </c>
      <c r="N15" s="56">
        <v>78.561091585693617</v>
      </c>
      <c r="O15" s="56">
        <v>88.296417534376374</v>
      </c>
      <c r="P15" s="56">
        <v>72.623148109723203</v>
      </c>
      <c r="Q15" s="82">
        <v>77.238869138310477</v>
      </c>
      <c r="R15" s="81">
        <v>85.119705701063509</v>
      </c>
      <c r="S15" s="81">
        <v>82.697873895358342</v>
      </c>
      <c r="T15" s="38">
        <v>-46.578457721728341</v>
      </c>
      <c r="U15" s="38">
        <v>12.392045161520656</v>
      </c>
      <c r="V15" s="38">
        <v>-17.750742173147749</v>
      </c>
      <c r="W15" s="38">
        <v>6.355715978621002</v>
      </c>
      <c r="X15" s="38">
        <v>10.203200345464582</v>
      </c>
      <c r="Y15" s="38">
        <v>-2.8452069773484996</v>
      </c>
    </row>
    <row r="16" spans="3:25" ht="17.25" thickTop="1" thickBot="1" x14ac:dyDescent="0.35">
      <c r="C16" s="31" t="s">
        <v>42</v>
      </c>
      <c r="D16" s="55">
        <v>162.66775111834079</v>
      </c>
      <c r="E16" s="56">
        <v>263.59465000488137</v>
      </c>
      <c r="F16" s="56">
        <v>134.55554621142039</v>
      </c>
      <c r="G16" s="56">
        <v>241.34487350199734</v>
      </c>
      <c r="H16" s="56">
        <v>127.00025400050801</v>
      </c>
      <c r="I16" s="56">
        <v>142.98931785684246</v>
      </c>
      <c r="J16" s="56">
        <v>92.866188265090756</v>
      </c>
      <c r="K16" s="56">
        <v>51.755369619598035</v>
      </c>
      <c r="L16" s="56">
        <v>102.7221366204417</v>
      </c>
      <c r="M16" s="56">
        <v>163.76486812618515</v>
      </c>
      <c r="N16" s="56">
        <v>66.654282810843881</v>
      </c>
      <c r="O16" s="56">
        <v>66.671767239023751</v>
      </c>
      <c r="P16" s="56">
        <v>80.384173713331251</v>
      </c>
      <c r="Q16" s="82">
        <v>82.529202640934486</v>
      </c>
      <c r="R16" s="81">
        <v>74.881353531060583</v>
      </c>
      <c r="S16" s="81">
        <v>85.479430269657783</v>
      </c>
      <c r="T16" s="38">
        <v>-59.298790043609962</v>
      </c>
      <c r="U16" s="38">
        <v>2.6231514979297509E-2</v>
      </c>
      <c r="V16" s="38">
        <v>20.567036156619935</v>
      </c>
      <c r="W16" s="38">
        <v>2.668471700975505</v>
      </c>
      <c r="X16" s="38">
        <v>-9.2668399368256704</v>
      </c>
      <c r="Y16" s="38">
        <v>14.153158615383665</v>
      </c>
    </row>
    <row r="17" spans="2:25" ht="17.25" thickTop="1" thickBot="1" x14ac:dyDescent="0.35">
      <c r="C17" s="31" t="s">
        <v>43</v>
      </c>
      <c r="D17" s="55">
        <v>138.01889797218388</v>
      </c>
      <c r="E17" s="56">
        <v>181.92844147968466</v>
      </c>
      <c r="F17" s="56">
        <v>166.36021364153751</v>
      </c>
      <c r="G17" s="56">
        <v>165.36118363794603</v>
      </c>
      <c r="H17" s="56">
        <v>184.56670768149058</v>
      </c>
      <c r="I17" s="56">
        <v>156.67159892070677</v>
      </c>
      <c r="J17" s="56">
        <v>202.75035260930889</v>
      </c>
      <c r="K17" s="56">
        <v>116.28947133017265</v>
      </c>
      <c r="L17" s="56">
        <v>151.1917467093561</v>
      </c>
      <c r="M17" s="56">
        <v>140.6717074028486</v>
      </c>
      <c r="N17" s="56">
        <v>77.2013410975825</v>
      </c>
      <c r="O17" s="56">
        <v>67.574304040057157</v>
      </c>
      <c r="P17" s="56">
        <v>80.717199220809974</v>
      </c>
      <c r="Q17" s="82">
        <v>56.077535127814457</v>
      </c>
      <c r="R17" s="81">
        <v>64.344053882956089</v>
      </c>
      <c r="S17" s="81">
        <v>60.055851942306347</v>
      </c>
      <c r="T17" s="38">
        <v>-45.119496647256042</v>
      </c>
      <c r="U17" s="38">
        <v>-12.470038629713397</v>
      </c>
      <c r="V17" s="38">
        <v>19.449545751831764</v>
      </c>
      <c r="W17" s="38">
        <v>-30.525915580384858</v>
      </c>
      <c r="X17" s="38">
        <v>14.741230577093321</v>
      </c>
      <c r="Y17" s="38">
        <v>-6.6644882966965682</v>
      </c>
    </row>
    <row r="18" spans="2:25" ht="17.25" thickTop="1" thickBot="1" x14ac:dyDescent="0.35">
      <c r="C18" s="31" t="s">
        <v>44</v>
      </c>
      <c r="D18" s="55">
        <v>118.0130887243858</v>
      </c>
      <c r="E18" s="56">
        <v>140.21031547320982</v>
      </c>
      <c r="F18" s="56">
        <v>151.17830146731882</v>
      </c>
      <c r="G18" s="56">
        <v>114.08512505484862</v>
      </c>
      <c r="H18" s="56">
        <v>124.00354295837023</v>
      </c>
      <c r="I18" s="56">
        <v>121.8556880494386</v>
      </c>
      <c r="J18" s="56">
        <v>115.78197363733523</v>
      </c>
      <c r="K18" s="56">
        <v>180.24513338139872</v>
      </c>
      <c r="L18" s="56">
        <v>125.52676409934547</v>
      </c>
      <c r="M18" s="56">
        <v>105.95090941197245</v>
      </c>
      <c r="N18" s="56">
        <v>62.423364173447773</v>
      </c>
      <c r="O18" s="56">
        <v>61.14847962643838</v>
      </c>
      <c r="P18" s="56">
        <v>90.187982179724003</v>
      </c>
      <c r="Q18" s="82">
        <v>55.019468427289659</v>
      </c>
      <c r="R18" s="81">
        <v>65.381861203648924</v>
      </c>
      <c r="S18" s="81">
        <v>37.362038149670305</v>
      </c>
      <c r="T18" s="38">
        <v>-41.082748114294205</v>
      </c>
      <c r="U18" s="38">
        <v>-2.0423195127180822</v>
      </c>
      <c r="V18" s="38">
        <v>47.490146493732283</v>
      </c>
      <c r="W18" s="38">
        <v>-38.994678561885934</v>
      </c>
      <c r="X18" s="38">
        <v>18.834047424601284</v>
      </c>
      <c r="Y18" s="38">
        <v>-42.855652222416161</v>
      </c>
    </row>
    <row r="19" spans="2:25" ht="17.25" thickTop="1" thickBot="1" x14ac:dyDescent="0.35">
      <c r="C19" s="31" t="s">
        <v>47</v>
      </c>
      <c r="D19" s="57">
        <v>2023.0401798257938</v>
      </c>
      <c r="E19" s="58">
        <v>1768.496777738922</v>
      </c>
      <c r="F19" s="58">
        <v>1763.6684303350969</v>
      </c>
      <c r="G19" s="58">
        <v>1800.2355448376422</v>
      </c>
      <c r="H19" s="58">
        <v>1681.9443276427551</v>
      </c>
      <c r="I19" s="58">
        <v>1707.077257797954</v>
      </c>
      <c r="J19" s="58">
        <v>1583.7537518360048</v>
      </c>
      <c r="K19" s="58">
        <v>1693.3127041430291</v>
      </c>
      <c r="L19" s="58">
        <v>1638.1842742886549</v>
      </c>
      <c r="M19" s="58">
        <v>1460.9453427027488</v>
      </c>
      <c r="N19" s="58">
        <v>773.91407941397495</v>
      </c>
      <c r="O19" s="58">
        <v>774.79678960499268</v>
      </c>
      <c r="P19" s="58">
        <v>905.60140157695241</v>
      </c>
      <c r="Q19" s="83">
        <v>795.97012093087449</v>
      </c>
      <c r="R19" s="83">
        <v>871.33769932470523</v>
      </c>
      <c r="S19" s="83">
        <v>782.74856426090628</v>
      </c>
      <c r="T19" s="38">
        <v>-47.0264864267794</v>
      </c>
      <c r="U19" s="38">
        <v>0.11405790571559883</v>
      </c>
      <c r="V19" s="38">
        <v>16.882441141585861</v>
      </c>
      <c r="W19" s="38">
        <v>-12.105908897134379</v>
      </c>
      <c r="X19" s="38">
        <v>9.4686441628851021</v>
      </c>
      <c r="Y19" s="38">
        <v>-10.167026530868153</v>
      </c>
    </row>
    <row r="20" spans="2:25" s="1" customFormat="1" ht="16.5" thickTop="1" thickBot="1" x14ac:dyDescent="0.3">
      <c r="B20" s="100"/>
      <c r="C20" s="44" t="s">
        <v>163</v>
      </c>
      <c r="D20" s="36">
        <v>172.59942878438096</v>
      </c>
      <c r="E20" s="36">
        <v>148.09535887316417</v>
      </c>
      <c r="F20" s="36">
        <v>146.74736451424224</v>
      </c>
      <c r="G20" s="36">
        <v>149.21014392170494</v>
      </c>
      <c r="H20" s="36">
        <v>140.24906061976159</v>
      </c>
      <c r="I20" s="36">
        <v>142.49938901047622</v>
      </c>
      <c r="J20" s="36">
        <v>131.73034079694284</v>
      </c>
      <c r="K20" s="36">
        <v>140.68298903957751</v>
      </c>
      <c r="L20" s="36">
        <v>136.77724984389354</v>
      </c>
      <c r="M20" s="36">
        <v>121.329793713657</v>
      </c>
      <c r="N20" s="36">
        <v>64.390762021379786</v>
      </c>
      <c r="O20" s="36">
        <v>64.322254024847737</v>
      </c>
      <c r="P20" s="36">
        <v>75.470022946474586</v>
      </c>
      <c r="Q20" s="36">
        <v>67.011405651311279</v>
      </c>
      <c r="R20" s="36">
        <v>72.61147494372544</v>
      </c>
      <c r="S20" s="36">
        <v>65.111317841800016</v>
      </c>
      <c r="T20" s="36">
        <v>-44.548389687701381</v>
      </c>
      <c r="U20" s="36">
        <v>-1.3492278635008403</v>
      </c>
      <c r="V20" s="36">
        <v>33.451246406833882</v>
      </c>
      <c r="W20" s="36">
        <v>-11.207916686553006</v>
      </c>
      <c r="X20" s="36">
        <v>8.3568897532961692</v>
      </c>
      <c r="Y20" s="36">
        <v>-10.329162309040155</v>
      </c>
    </row>
    <row r="21" spans="2:25" x14ac:dyDescent="0.25">
      <c r="C21" s="47" t="s">
        <v>184</v>
      </c>
      <c r="E21" s="6"/>
      <c r="F21" s="6"/>
      <c r="G21" s="6"/>
      <c r="H21" s="6"/>
      <c r="I21" s="6"/>
      <c r="K21" s="7"/>
      <c r="L21" s="7"/>
      <c r="M21" s="7"/>
    </row>
    <row r="22" spans="2:25" x14ac:dyDescent="0.25">
      <c r="C22" s="47" t="s">
        <v>185</v>
      </c>
      <c r="Y22" s="6"/>
    </row>
    <row r="23" spans="2:25" x14ac:dyDescent="0.25">
      <c r="C23" s="47"/>
    </row>
    <row r="24" spans="2:25" x14ac:dyDescent="0.25">
      <c r="C24" s="48"/>
    </row>
    <row r="25" spans="2:25" x14ac:dyDescent="0.25">
      <c r="C25" s="47" t="s">
        <v>68</v>
      </c>
    </row>
    <row r="26" spans="2:25" x14ac:dyDescent="0.25">
      <c r="C26" s="76" t="s">
        <v>174</v>
      </c>
    </row>
    <row r="27" spans="2:25" x14ac:dyDescent="0.25">
      <c r="C27" s="76" t="s">
        <v>176</v>
      </c>
    </row>
  </sheetData>
  <mergeCells count="2">
    <mergeCell ref="G3:Q3"/>
    <mergeCell ref="G4:Q4"/>
  </mergeCells>
  <pageMargins left="0" right="0" top="0" bottom="0.59055118110236227" header="0" footer="0"/>
  <pageSetup paperSize="9" scale="90" orientation="landscape" r:id="rId1"/>
  <rowBreaks count="1" manualBreakCount="1">
    <brk id="25" max="16383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7D64D-C98B-401D-B85E-976288D79F5A}">
  <dimension ref="A1:N79"/>
  <sheetViews>
    <sheetView showGridLines="0" topLeftCell="A31" workbookViewId="0">
      <selection activeCell="B54" sqref="B54"/>
    </sheetView>
  </sheetViews>
  <sheetFormatPr baseColWidth="10" defaultColWidth="11" defaultRowHeight="15" x14ac:dyDescent="0.3"/>
  <cols>
    <col min="1" max="1" width="16.42578125" style="19" customWidth="1"/>
    <col min="2" max="13" width="11.42578125" style="19"/>
    <col min="14" max="14" width="12.42578125" style="19" bestFit="1" customWidth="1"/>
    <col min="15" max="256" width="11.42578125" style="19"/>
    <col min="257" max="257" width="14.85546875" style="19" bestFit="1" customWidth="1"/>
    <col min="258" max="512" width="11.42578125" style="19"/>
    <col min="513" max="513" width="14.85546875" style="19" bestFit="1" customWidth="1"/>
    <col min="514" max="768" width="11.42578125" style="19"/>
    <col min="769" max="769" width="14.85546875" style="19" bestFit="1" customWidth="1"/>
    <col min="770" max="1024" width="11.42578125" style="19"/>
    <col min="1025" max="1025" width="14.85546875" style="19" bestFit="1" customWidth="1"/>
    <col min="1026" max="1280" width="11.42578125" style="19"/>
    <col min="1281" max="1281" width="14.85546875" style="19" bestFit="1" customWidth="1"/>
    <col min="1282" max="1536" width="11.42578125" style="19"/>
    <col min="1537" max="1537" width="14.85546875" style="19" bestFit="1" customWidth="1"/>
    <col min="1538" max="1792" width="11.42578125" style="19"/>
    <col min="1793" max="1793" width="14.85546875" style="19" bestFit="1" customWidth="1"/>
    <col min="1794" max="2048" width="11.42578125" style="19"/>
    <col min="2049" max="2049" width="14.85546875" style="19" bestFit="1" customWidth="1"/>
    <col min="2050" max="2304" width="11.42578125" style="19"/>
    <col min="2305" max="2305" width="14.85546875" style="19" bestFit="1" customWidth="1"/>
    <col min="2306" max="2560" width="11.42578125" style="19"/>
    <col min="2561" max="2561" width="14.85546875" style="19" bestFit="1" customWidth="1"/>
    <col min="2562" max="2816" width="11.42578125" style="19"/>
    <col min="2817" max="2817" width="14.85546875" style="19" bestFit="1" customWidth="1"/>
    <col min="2818" max="3072" width="11.42578125" style="19"/>
    <col min="3073" max="3073" width="14.85546875" style="19" bestFit="1" customWidth="1"/>
    <col min="3074" max="3328" width="11.42578125" style="19"/>
    <col min="3329" max="3329" width="14.85546875" style="19" bestFit="1" customWidth="1"/>
    <col min="3330" max="3584" width="11.42578125" style="19"/>
    <col min="3585" max="3585" width="14.85546875" style="19" bestFit="1" customWidth="1"/>
    <col min="3586" max="3840" width="11.42578125" style="19"/>
    <col min="3841" max="3841" width="14.85546875" style="19" bestFit="1" customWidth="1"/>
    <col min="3842" max="4096" width="11.42578125" style="19"/>
    <col min="4097" max="4097" width="14.85546875" style="19" bestFit="1" customWidth="1"/>
    <col min="4098" max="4352" width="11.42578125" style="19"/>
    <col min="4353" max="4353" width="14.85546875" style="19" bestFit="1" customWidth="1"/>
    <col min="4354" max="4608" width="11.42578125" style="19"/>
    <col min="4609" max="4609" width="14.85546875" style="19" bestFit="1" customWidth="1"/>
    <col min="4610" max="4864" width="11.42578125" style="19"/>
    <col min="4865" max="4865" width="14.85546875" style="19" bestFit="1" customWidth="1"/>
    <col min="4866" max="5120" width="11.42578125" style="19"/>
    <col min="5121" max="5121" width="14.85546875" style="19" bestFit="1" customWidth="1"/>
    <col min="5122" max="5376" width="11.42578125" style="19"/>
    <col min="5377" max="5377" width="14.85546875" style="19" bestFit="1" customWidth="1"/>
    <col min="5378" max="5632" width="11.42578125" style="19"/>
    <col min="5633" max="5633" width="14.85546875" style="19" bestFit="1" customWidth="1"/>
    <col min="5634" max="5888" width="11.42578125" style="19"/>
    <col min="5889" max="5889" width="14.85546875" style="19" bestFit="1" customWidth="1"/>
    <col min="5890" max="6144" width="11.42578125" style="19"/>
    <col min="6145" max="6145" width="14.85546875" style="19" bestFit="1" customWidth="1"/>
    <col min="6146" max="6400" width="11.42578125" style="19"/>
    <col min="6401" max="6401" width="14.85546875" style="19" bestFit="1" customWidth="1"/>
    <col min="6402" max="6656" width="11.42578125" style="19"/>
    <col min="6657" max="6657" width="14.85546875" style="19" bestFit="1" customWidth="1"/>
    <col min="6658" max="6912" width="11.42578125" style="19"/>
    <col min="6913" max="6913" width="14.85546875" style="19" bestFit="1" customWidth="1"/>
    <col min="6914" max="7168" width="11.42578125" style="19"/>
    <col min="7169" max="7169" width="14.85546875" style="19" bestFit="1" customWidth="1"/>
    <col min="7170" max="7424" width="11.42578125" style="19"/>
    <col min="7425" max="7425" width="14.85546875" style="19" bestFit="1" customWidth="1"/>
    <col min="7426" max="7680" width="11.42578125" style="19"/>
    <col min="7681" max="7681" width="14.85546875" style="19" bestFit="1" customWidth="1"/>
    <col min="7682" max="7936" width="11.42578125" style="19"/>
    <col min="7937" max="7937" width="14.85546875" style="19" bestFit="1" customWidth="1"/>
    <col min="7938" max="8192" width="11.42578125" style="19"/>
    <col min="8193" max="8193" width="14.85546875" style="19" bestFit="1" customWidth="1"/>
    <col min="8194" max="8448" width="11.42578125" style="19"/>
    <col min="8449" max="8449" width="14.85546875" style="19" bestFit="1" customWidth="1"/>
    <col min="8450" max="8704" width="11.42578125" style="19"/>
    <col min="8705" max="8705" width="14.85546875" style="19" bestFit="1" customWidth="1"/>
    <col min="8706" max="8960" width="11.42578125" style="19"/>
    <col min="8961" max="8961" width="14.85546875" style="19" bestFit="1" customWidth="1"/>
    <col min="8962" max="9216" width="11.42578125" style="19"/>
    <col min="9217" max="9217" width="14.85546875" style="19" bestFit="1" customWidth="1"/>
    <col min="9218" max="9472" width="11.42578125" style="19"/>
    <col min="9473" max="9473" width="14.85546875" style="19" bestFit="1" customWidth="1"/>
    <col min="9474" max="9728" width="11.42578125" style="19"/>
    <col min="9729" max="9729" width="14.85546875" style="19" bestFit="1" customWidth="1"/>
    <col min="9730" max="9984" width="11.42578125" style="19"/>
    <col min="9985" max="9985" width="14.85546875" style="19" bestFit="1" customWidth="1"/>
    <col min="9986" max="10240" width="11.42578125" style="19"/>
    <col min="10241" max="10241" width="14.85546875" style="19" bestFit="1" customWidth="1"/>
    <col min="10242" max="10496" width="11.42578125" style="19"/>
    <col min="10497" max="10497" width="14.85546875" style="19" bestFit="1" customWidth="1"/>
    <col min="10498" max="10752" width="11.42578125" style="19"/>
    <col min="10753" max="10753" width="14.85546875" style="19" bestFit="1" customWidth="1"/>
    <col min="10754" max="11008" width="11.42578125" style="19"/>
    <col min="11009" max="11009" width="14.85546875" style="19" bestFit="1" customWidth="1"/>
    <col min="11010" max="11264" width="11.42578125" style="19"/>
    <col min="11265" max="11265" width="14.85546875" style="19" bestFit="1" customWidth="1"/>
    <col min="11266" max="11520" width="11.42578125" style="19"/>
    <col min="11521" max="11521" width="14.85546875" style="19" bestFit="1" customWidth="1"/>
    <col min="11522" max="11776" width="11.42578125" style="19"/>
    <col min="11777" max="11777" width="14.85546875" style="19" bestFit="1" customWidth="1"/>
    <col min="11778" max="12032" width="11.42578125" style="19"/>
    <col min="12033" max="12033" width="14.85546875" style="19" bestFit="1" customWidth="1"/>
    <col min="12034" max="12288" width="11.42578125" style="19"/>
    <col min="12289" max="12289" width="14.85546875" style="19" bestFit="1" customWidth="1"/>
    <col min="12290" max="12544" width="11.42578125" style="19"/>
    <col min="12545" max="12545" width="14.85546875" style="19" bestFit="1" customWidth="1"/>
    <col min="12546" max="12800" width="11.42578125" style="19"/>
    <col min="12801" max="12801" width="14.85546875" style="19" bestFit="1" customWidth="1"/>
    <col min="12802" max="13056" width="11.42578125" style="19"/>
    <col min="13057" max="13057" width="14.85546875" style="19" bestFit="1" customWidth="1"/>
    <col min="13058" max="13312" width="11.42578125" style="19"/>
    <col min="13313" max="13313" width="14.85546875" style="19" bestFit="1" customWidth="1"/>
    <col min="13314" max="13568" width="11.42578125" style="19"/>
    <col min="13569" max="13569" width="14.85546875" style="19" bestFit="1" customWidth="1"/>
    <col min="13570" max="13824" width="11.42578125" style="19"/>
    <col min="13825" max="13825" width="14.85546875" style="19" bestFit="1" customWidth="1"/>
    <col min="13826" max="14080" width="11.42578125" style="19"/>
    <col min="14081" max="14081" width="14.85546875" style="19" bestFit="1" customWidth="1"/>
    <col min="14082" max="14336" width="11.42578125" style="19"/>
    <col min="14337" max="14337" width="14.85546875" style="19" bestFit="1" customWidth="1"/>
    <col min="14338" max="14592" width="11.42578125" style="19"/>
    <col min="14593" max="14593" width="14.85546875" style="19" bestFit="1" customWidth="1"/>
    <col min="14594" max="14848" width="11.42578125" style="19"/>
    <col min="14849" max="14849" width="14.85546875" style="19" bestFit="1" customWidth="1"/>
    <col min="14850" max="15104" width="11.42578125" style="19"/>
    <col min="15105" max="15105" width="14.85546875" style="19" bestFit="1" customWidth="1"/>
    <col min="15106" max="15360" width="11.42578125" style="19"/>
    <col min="15361" max="15361" width="14.85546875" style="19" bestFit="1" customWidth="1"/>
    <col min="15362" max="15616" width="11.42578125" style="19"/>
    <col min="15617" max="15617" width="14.85546875" style="19" bestFit="1" customWidth="1"/>
    <col min="15618" max="15872" width="11.42578125" style="19"/>
    <col min="15873" max="15873" width="14.85546875" style="19" bestFit="1" customWidth="1"/>
    <col min="15874" max="16128" width="11.42578125" style="19"/>
    <col min="16129" max="16129" width="14.85546875" style="19" bestFit="1" customWidth="1"/>
    <col min="16130" max="16384" width="11.42578125" style="19"/>
  </cols>
  <sheetData>
    <row r="1" spans="1:14" ht="15.75" thickBot="1" x14ac:dyDescent="0.35">
      <c r="B1" s="104" t="s">
        <v>88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6"/>
    </row>
    <row r="2" spans="1:14" x14ac:dyDescent="0.3">
      <c r="B2" s="18" t="s">
        <v>51</v>
      </c>
      <c r="C2" s="18" t="s">
        <v>52</v>
      </c>
      <c r="D2" s="18" t="s">
        <v>53</v>
      </c>
      <c r="E2" s="18" t="s">
        <v>36</v>
      </c>
      <c r="F2" s="18" t="s">
        <v>54</v>
      </c>
      <c r="G2" s="18" t="s">
        <v>55</v>
      </c>
      <c r="H2" s="18" t="s">
        <v>56</v>
      </c>
      <c r="I2" s="18" t="s">
        <v>57</v>
      </c>
      <c r="J2" s="18" t="s">
        <v>58</v>
      </c>
      <c r="K2" s="18" t="s">
        <v>42</v>
      </c>
      <c r="L2" s="18" t="s">
        <v>59</v>
      </c>
      <c r="M2" s="18" t="s">
        <v>60</v>
      </c>
      <c r="N2" s="18" t="s">
        <v>61</v>
      </c>
    </row>
    <row r="3" spans="1:14" x14ac:dyDescent="0.3">
      <c r="A3" s="21" t="s">
        <v>90</v>
      </c>
    </row>
    <row r="4" spans="1:14" x14ac:dyDescent="0.3">
      <c r="A4" s="21">
        <v>2019</v>
      </c>
      <c r="B4" s="15">
        <f>[20]enero!$D$96</f>
        <v>418353</v>
      </c>
      <c r="C4" s="15">
        <f>[20]febrero!$D$96</f>
        <v>434655</v>
      </c>
      <c r="D4" s="15">
        <f>[20]marzo!$D$96</f>
        <v>466082</v>
      </c>
      <c r="E4" s="15">
        <f>[20]abril!$D$96</f>
        <v>521151</v>
      </c>
      <c r="F4" s="15">
        <f>[20]mayo!$D$96</f>
        <v>561046</v>
      </c>
      <c r="G4" s="15">
        <f>[20]junio!$D$96</f>
        <v>582384</v>
      </c>
      <c r="H4" s="15">
        <f>[20]julio!$D$96</f>
        <v>585869</v>
      </c>
      <c r="I4" s="15">
        <f>[20]agosto!$D$96</f>
        <v>582463</v>
      </c>
      <c r="J4" s="15">
        <f>[20]septiembre!$D$96</f>
        <v>556207</v>
      </c>
      <c r="K4" s="15">
        <f>[20]octubre!$D$96</f>
        <v>465076</v>
      </c>
      <c r="L4" s="15">
        <f>[20]noviembre!$D$96</f>
        <v>440265</v>
      </c>
      <c r="M4" s="15">
        <f>[20]diciembre!$D$96</f>
        <v>426489</v>
      </c>
      <c r="N4" s="49">
        <f>SUM(B4:M4)/12</f>
        <v>503336.66666666669</v>
      </c>
    </row>
    <row r="5" spans="1:14" x14ac:dyDescent="0.3">
      <c r="A5" s="21">
        <v>2020</v>
      </c>
      <c r="B5" s="15">
        <v>424132</v>
      </c>
      <c r="C5" s="15">
        <v>443359</v>
      </c>
      <c r="D5" s="15">
        <v>438509</v>
      </c>
      <c r="E5" s="15">
        <v>465830</v>
      </c>
      <c r="F5" s="15">
        <v>486252</v>
      </c>
      <c r="G5" s="15">
        <v>491136</v>
      </c>
      <c r="H5" s="15">
        <v>506719</v>
      </c>
      <c r="I5" s="15">
        <v>501353</v>
      </c>
      <c r="J5" s="15">
        <v>487651</v>
      </c>
      <c r="K5" s="15">
        <v>427198</v>
      </c>
      <c r="L5" s="15">
        <v>413961</v>
      </c>
      <c r="M5" s="15">
        <v>410587</v>
      </c>
      <c r="N5" s="49">
        <v>458057.25</v>
      </c>
    </row>
    <row r="6" spans="1:14" x14ac:dyDescent="0.3">
      <c r="A6" s="21">
        <v>2021</v>
      </c>
      <c r="B6" s="15">
        <f>[21]Afiliados_BALEARES_Actividades_!$D$96</f>
        <v>407434</v>
      </c>
      <c r="C6" s="15">
        <f>[22]Hoja1!$D$96</f>
        <v>409202</v>
      </c>
      <c r="D6" s="15">
        <f>[23]Afiliados_BALEARES_Actividades_!$D$96</f>
        <v>416937</v>
      </c>
      <c r="E6" s="15">
        <f>[24]Afiliados_BALEARES_Actividades_!$D$96</f>
        <v>427547</v>
      </c>
      <c r="F6" s="15">
        <f>[25]Afiliados_BALEARES_Actividades_!$D$96</f>
        <v>467047</v>
      </c>
      <c r="G6" s="15">
        <f>[26]Afiliados_BALEARES_Actividades_!$D$96</f>
        <v>523757</v>
      </c>
      <c r="H6" s="15">
        <f>[27]Afiliados_BALEARES_Actividades_!$D$96</f>
        <v>523391</v>
      </c>
      <c r="I6" s="15">
        <f>[28]Afiliados_BALEARES_Actividades_!$D$96</f>
        <v>539544</v>
      </c>
      <c r="J6" s="15">
        <f>[29]Afiliados_BALEARES_Actividades_!$D$96</f>
        <v>523391</v>
      </c>
      <c r="K6" s="15">
        <f>[30]Afiliados_BALEARES_Actividades_!$D$96</f>
        <v>495686</v>
      </c>
      <c r="L6" s="15">
        <f>[31]Afiliados_BALEARES_Actividades_!$D$96</f>
        <v>436888</v>
      </c>
      <c r="M6" s="15">
        <f>[32]Afiliados_BALEARES_Actividades_!$D$96</f>
        <v>424411</v>
      </c>
      <c r="N6" s="49">
        <f>SUM(B6:M6)/12</f>
        <v>466269.58333333331</v>
      </c>
    </row>
    <row r="7" spans="1:14" x14ac:dyDescent="0.3">
      <c r="A7" s="21">
        <v>2022</v>
      </c>
      <c r="B7" s="15">
        <v>427407</v>
      </c>
      <c r="C7" s="15">
        <v>442127</v>
      </c>
      <c r="D7" s="15">
        <v>471480</v>
      </c>
      <c r="E7" s="15">
        <v>533642</v>
      </c>
      <c r="F7" s="15">
        <v>570224</v>
      </c>
      <c r="G7" s="15">
        <v>590356</v>
      </c>
      <c r="H7" s="15">
        <v>602492</v>
      </c>
      <c r="I7" s="15">
        <v>591856</v>
      </c>
      <c r="J7" s="15">
        <v>572080</v>
      </c>
      <c r="K7" s="15">
        <v>505711</v>
      </c>
      <c r="L7" s="15">
        <v>455112</v>
      </c>
      <c r="M7" s="15">
        <v>448119</v>
      </c>
      <c r="N7" s="49">
        <v>517550.5</v>
      </c>
    </row>
    <row r="8" spans="1:14" x14ac:dyDescent="0.3">
      <c r="A8" s="21">
        <v>2023</v>
      </c>
      <c r="B8" s="15">
        <f>[33]Afiliados_BALEARES_Actividades_!$D$96</f>
        <v>444811</v>
      </c>
      <c r="C8" s="15">
        <f>[34]Afiliados_BALEARES_Actividades_!$D$96</f>
        <v>504415</v>
      </c>
      <c r="D8" s="15">
        <f>[35]Afiliados_BALEARES_Actividades_!$D$96</f>
        <v>504415</v>
      </c>
      <c r="E8" s="15">
        <f>[36]Afiliados_BALEARES_Actividades_!$D$96</f>
        <v>564221</v>
      </c>
      <c r="F8" s="15">
        <f>[37]Afiliados_CCAA!$D$96</f>
        <v>617271</v>
      </c>
      <c r="G8" s="15">
        <f>[38]Afiliados_CCAA!$D$96</f>
        <v>627422</v>
      </c>
      <c r="H8" s="15">
        <f>[39]Afiliados_CCAA!$D$96</f>
        <v>617275</v>
      </c>
      <c r="I8" s="15">
        <f>[40]Afiliados_CCAA!$D$96</f>
        <v>603544</v>
      </c>
      <c r="J8" s="15">
        <f>[41]Afiliados_CCAA!$D$96</f>
        <v>603544</v>
      </c>
      <c r="K8" s="15">
        <f>[42]Afiliados_CCAA!$D$96</f>
        <v>466405</v>
      </c>
      <c r="L8" s="15">
        <f>[43]Afiliados_CCAA!$D$96</f>
        <v>460123</v>
      </c>
      <c r="M8" s="15">
        <f>[44]Afiliados_CCAA!$D$96</f>
        <v>460123</v>
      </c>
      <c r="N8" s="49">
        <f>SUM(B8:M8)/12</f>
        <v>539464.08333333337</v>
      </c>
    </row>
    <row r="9" spans="1:14" x14ac:dyDescent="0.3">
      <c r="A9" s="50" t="s">
        <v>77</v>
      </c>
      <c r="B9" s="51">
        <f t="shared" ref="B9:M9" si="0">((B5-B4)/B4)*100</f>
        <v>1.381369322079679</v>
      </c>
      <c r="C9" s="51">
        <f t="shared" si="0"/>
        <v>2.0025077360205219</v>
      </c>
      <c r="D9" s="51">
        <f t="shared" si="0"/>
        <v>-5.9159117923455531</v>
      </c>
      <c r="E9" s="88">
        <f t="shared" si="0"/>
        <v>-10.615157603074733</v>
      </c>
      <c r="F9" s="88">
        <f t="shared" si="0"/>
        <v>-13.331170706145306</v>
      </c>
      <c r="G9" s="88">
        <f t="shared" si="0"/>
        <v>-15.668012857496086</v>
      </c>
      <c r="H9" s="88">
        <f t="shared" si="0"/>
        <v>-13.509846057736457</v>
      </c>
      <c r="I9" s="88">
        <f t="shared" si="0"/>
        <v>-13.925348047858835</v>
      </c>
      <c r="J9" s="88">
        <f t="shared" si="0"/>
        <v>-12.325626969815193</v>
      </c>
      <c r="K9" s="51">
        <f t="shared" si="0"/>
        <v>-8.1444753115619815</v>
      </c>
      <c r="L9" s="51">
        <f t="shared" si="0"/>
        <v>-5.9745834894892855</v>
      </c>
      <c r="M9" s="51">
        <f t="shared" si="0"/>
        <v>-3.7285838556211295</v>
      </c>
    </row>
    <row r="10" spans="1:14" x14ac:dyDescent="0.3">
      <c r="A10" s="50" t="s">
        <v>96</v>
      </c>
      <c r="B10" s="51">
        <f t="shared" ref="B10:M10" si="1">((B6-B5)/B5)*100</f>
        <v>-3.9369818829986891</v>
      </c>
      <c r="C10" s="51">
        <f t="shared" si="1"/>
        <v>-7.7041404369822191</v>
      </c>
      <c r="D10" s="51">
        <f t="shared" si="1"/>
        <v>-4.9193973213776685</v>
      </c>
      <c r="E10" s="59">
        <f t="shared" si="1"/>
        <v>-8.2182341197432542</v>
      </c>
      <c r="F10" s="59">
        <f t="shared" si="1"/>
        <v>-3.9495981507531073</v>
      </c>
      <c r="G10" s="59">
        <f t="shared" si="1"/>
        <v>6.6419484623403706</v>
      </c>
      <c r="H10" s="59">
        <f t="shared" si="1"/>
        <v>3.2901864741602345</v>
      </c>
      <c r="I10" s="59">
        <f t="shared" si="1"/>
        <v>7.6175868100918915</v>
      </c>
      <c r="J10" s="59">
        <f t="shared" si="1"/>
        <v>7.3290119368154691</v>
      </c>
      <c r="K10" s="51">
        <f t="shared" si="1"/>
        <v>16.031910261752159</v>
      </c>
      <c r="L10" s="51">
        <f t="shared" si="1"/>
        <v>5.5384444428339865</v>
      </c>
      <c r="M10" s="51">
        <f t="shared" si="1"/>
        <v>3.3668869204334282</v>
      </c>
    </row>
    <row r="11" spans="1:14" x14ac:dyDescent="0.3">
      <c r="A11" s="50" t="s">
        <v>100</v>
      </c>
      <c r="B11" s="88">
        <f>((B7-B6)/B6)*100</f>
        <v>4.9021436600774608</v>
      </c>
      <c r="C11" s="88">
        <f t="shared" ref="C11:M11" si="2">((C7-C6)/C6)*100</f>
        <v>8.0461483570461532</v>
      </c>
      <c r="D11" s="88">
        <f t="shared" si="2"/>
        <v>13.081832507069413</v>
      </c>
      <c r="E11" s="88">
        <f t="shared" si="2"/>
        <v>24.814815681083015</v>
      </c>
      <c r="F11" s="88">
        <f t="shared" si="2"/>
        <v>22.091352690414457</v>
      </c>
      <c r="G11" s="88">
        <f t="shared" si="2"/>
        <v>12.715629576311152</v>
      </c>
      <c r="H11" s="88">
        <f t="shared" si="2"/>
        <v>15.113175427166306</v>
      </c>
      <c r="I11" s="88">
        <f t="shared" si="2"/>
        <v>9.6955947985706441</v>
      </c>
      <c r="J11" s="88">
        <f t="shared" si="2"/>
        <v>9.3026055090744784</v>
      </c>
      <c r="K11" s="88">
        <f t="shared" si="2"/>
        <v>2.022449695976889</v>
      </c>
      <c r="L11" s="88">
        <f t="shared" si="2"/>
        <v>4.1713207961765946</v>
      </c>
      <c r="M11" s="88">
        <f t="shared" si="2"/>
        <v>5.5860946111198819</v>
      </c>
    </row>
    <row r="12" spans="1:14" x14ac:dyDescent="0.3">
      <c r="A12" s="50" t="s">
        <v>107</v>
      </c>
      <c r="B12" s="88">
        <f>((B8-B7)/B7)*100</f>
        <v>4.0719969490438856</v>
      </c>
      <c r="C12" s="88">
        <f t="shared" ref="C12:M12" si="3">((C8-C7)/C7)*100</f>
        <v>14.088259708183395</v>
      </c>
      <c r="D12" s="88">
        <f t="shared" si="3"/>
        <v>6.9854500721133457</v>
      </c>
      <c r="E12" s="88">
        <f t="shared" si="3"/>
        <v>5.7302461200580161</v>
      </c>
      <c r="F12" s="88">
        <f t="shared" si="3"/>
        <v>8.2506173012710793</v>
      </c>
      <c r="G12" s="88">
        <f t="shared" si="3"/>
        <v>6.2785844473504122</v>
      </c>
      <c r="H12" s="88">
        <f t="shared" si="3"/>
        <v>2.4536425379922058</v>
      </c>
      <c r="I12" s="88">
        <f t="shared" si="3"/>
        <v>1.9748046822199994</v>
      </c>
      <c r="J12" s="88">
        <f t="shared" si="3"/>
        <v>5.4999300797091317</v>
      </c>
      <c r="K12" s="88">
        <f t="shared" si="3"/>
        <v>-7.7724233801519045</v>
      </c>
      <c r="L12" s="88">
        <f t="shared" si="3"/>
        <v>1.1010476542038004</v>
      </c>
      <c r="M12" s="88">
        <f t="shared" si="3"/>
        <v>2.6787527420171875</v>
      </c>
    </row>
    <row r="13" spans="1:14" x14ac:dyDescent="0.3">
      <c r="A13" s="21" t="s">
        <v>87</v>
      </c>
    </row>
    <row r="14" spans="1:14" x14ac:dyDescent="0.3">
      <c r="A14" s="21">
        <v>2019</v>
      </c>
      <c r="B14" s="15">
        <f>[20]enero!$S$96</f>
        <v>86670</v>
      </c>
      <c r="C14" s="15">
        <f>[20]febrero!$S$96</f>
        <v>87920</v>
      </c>
      <c r="D14" s="15">
        <f>[20]marzo!$S$96</f>
        <v>90286</v>
      </c>
      <c r="E14" s="15">
        <f>[20]abril!$S$96</f>
        <v>93588</v>
      </c>
      <c r="F14" s="15">
        <f>[20]mayo!$S$96</f>
        <v>96346</v>
      </c>
      <c r="G14" s="15">
        <f>[20]junio!$S$96</f>
        <v>97771</v>
      </c>
      <c r="H14" s="15">
        <f>[20]julio!$S$96</f>
        <v>97586</v>
      </c>
      <c r="I14" s="15">
        <f>[20]agosto!$S$96</f>
        <v>97597</v>
      </c>
      <c r="J14" s="15">
        <f>[20]septiembre!$S$96</f>
        <v>96740</v>
      </c>
      <c r="K14" s="15">
        <f>[20]octubre!$S$96</f>
        <v>91517</v>
      </c>
      <c r="L14" s="15">
        <f>[20]noviembre!$S$96</f>
        <v>90672</v>
      </c>
      <c r="M14" s="15">
        <f>[20]diciembre!$S$96</f>
        <v>89710</v>
      </c>
      <c r="N14" s="49">
        <f>SUM(B14:M14)/12</f>
        <v>93033.583333333328</v>
      </c>
    </row>
    <row r="15" spans="1:14" x14ac:dyDescent="0.3">
      <c r="A15" s="21">
        <v>2020</v>
      </c>
      <c r="B15" s="15">
        <v>88729</v>
      </c>
      <c r="C15" s="15">
        <v>89914</v>
      </c>
      <c r="D15" s="15">
        <v>89573</v>
      </c>
      <c r="E15" s="15">
        <v>89315</v>
      </c>
      <c r="F15" s="15">
        <v>90774</v>
      </c>
      <c r="G15" s="15">
        <v>91813</v>
      </c>
      <c r="H15" s="15">
        <v>94302</v>
      </c>
      <c r="I15" s="15">
        <v>94450</v>
      </c>
      <c r="J15" s="15">
        <v>92869</v>
      </c>
      <c r="K15" s="15">
        <v>91493</v>
      </c>
      <c r="L15" s="15">
        <v>90271</v>
      </c>
      <c r="M15" s="15">
        <v>89945</v>
      </c>
      <c r="N15" s="49">
        <v>91120.666666666672</v>
      </c>
    </row>
    <row r="16" spans="1:14" x14ac:dyDescent="0.3">
      <c r="A16" s="21">
        <v>2021</v>
      </c>
      <c r="B16" s="15">
        <f>[21]Afiliados_BALEARES_Actividades_!$S$96</f>
        <v>89292</v>
      </c>
      <c r="C16" s="15">
        <f>[22]Hoja1!$S$96</f>
        <v>89604</v>
      </c>
      <c r="D16" s="15">
        <f>[23]Afiliados_BALEARES_Actividades_!$S$96</f>
        <v>90213</v>
      </c>
      <c r="E16" s="15">
        <f>[24]Afiliados_BALEARES_Actividades_!$S$96</f>
        <v>91451</v>
      </c>
      <c r="F16" s="15">
        <f>[25]Afiliados_BALEARES_Actividades_!$S$96</f>
        <v>93609</v>
      </c>
      <c r="G16" s="15">
        <f>[26]Afiliados_BALEARES_Actividades_!$S$96</f>
        <v>95728</v>
      </c>
      <c r="H16" s="15">
        <f>[27]Afiliados_BALEARES_Actividades_!$S$96</f>
        <v>96891</v>
      </c>
      <c r="I16" s="15">
        <f>[27]Afiliados_BALEARES_Actividades_!$S$96</f>
        <v>96891</v>
      </c>
      <c r="J16" s="15">
        <f>[27]Afiliados_BALEARES_Actividades_!$S$96</f>
        <v>96891</v>
      </c>
      <c r="K16" s="15">
        <f>[27]Afiliados_BALEARES_Actividades_!$S$96</f>
        <v>96891</v>
      </c>
      <c r="L16" s="15">
        <f>[31]Afiliados_BALEARES_Actividades_!$S$96</f>
        <v>92917</v>
      </c>
      <c r="M16" s="15">
        <f>[32]Afiliados_BALEARES_Actividades_!$S$96</f>
        <v>92030</v>
      </c>
      <c r="N16" s="49">
        <f>SUM(B16:M16)/12</f>
        <v>93534</v>
      </c>
    </row>
    <row r="17" spans="1:14" x14ac:dyDescent="0.3">
      <c r="A17" s="21">
        <v>2022</v>
      </c>
      <c r="B17" s="15">
        <v>91882</v>
      </c>
      <c r="C17" s="15">
        <v>92549</v>
      </c>
      <c r="D17" s="15">
        <v>93664</v>
      </c>
      <c r="E17" s="15">
        <v>96792</v>
      </c>
      <c r="F17" s="15">
        <v>98886</v>
      </c>
      <c r="G17" s="15">
        <v>99863</v>
      </c>
      <c r="H17" s="15">
        <v>100418</v>
      </c>
      <c r="I17" s="15">
        <v>100025</v>
      </c>
      <c r="J17" s="15">
        <v>99202</v>
      </c>
      <c r="K17" s="15">
        <v>96772</v>
      </c>
      <c r="L17" s="15">
        <v>94775</v>
      </c>
      <c r="M17" s="15">
        <v>94512</v>
      </c>
      <c r="N17" s="49">
        <v>96611.666666666672</v>
      </c>
    </row>
    <row r="18" spans="1:14" x14ac:dyDescent="0.3">
      <c r="A18" s="21">
        <v>2023</v>
      </c>
      <c r="B18" s="15">
        <f>[33]Afiliados_BALEARES_Actividades_!$S$96</f>
        <v>93604</v>
      </c>
      <c r="C18" s="15">
        <f>[34]Afiliados_BALEARES_Actividades_!$S$96</f>
        <v>94254</v>
      </c>
      <c r="D18" s="15">
        <f>[35]Afiliados_BALEARES_Actividades_!$S$96</f>
        <v>95815</v>
      </c>
      <c r="E18" s="15">
        <f>[36]Afiliados_BALEARES_Actividades_!$S$96</f>
        <v>99077</v>
      </c>
      <c r="F18" s="15">
        <f>[37]Afiliados_CCAA!$S$96</f>
        <v>101214</v>
      </c>
      <c r="G18" s="15">
        <f>[38]Afiliados_CCAA!$S$96</f>
        <v>102064</v>
      </c>
      <c r="H18" s="15">
        <f>[39]Afiliados_CCAA!$S$96</f>
        <v>102061</v>
      </c>
      <c r="I18" s="15">
        <f>[40]Afiliados_CCAA!$S$96</f>
        <v>102209</v>
      </c>
      <c r="J18" s="15">
        <f>[41]Afiliados_CCAA!$S$96</f>
        <v>98823</v>
      </c>
      <c r="K18" s="15">
        <f>[42]Afiliados_CCAA!$S$96</f>
        <v>96721</v>
      </c>
      <c r="L18" s="15">
        <f>[43]Afiliados_CCAA!$S$96</f>
        <v>96357</v>
      </c>
      <c r="M18" s="15">
        <f>[44]Afiliados_CCAA!$S$96</f>
        <v>96357</v>
      </c>
      <c r="N18" s="49">
        <f>SUM(B18:M18)/12</f>
        <v>98213</v>
      </c>
    </row>
    <row r="19" spans="1:14" x14ac:dyDescent="0.3">
      <c r="A19" s="50" t="s">
        <v>77</v>
      </c>
      <c r="B19" s="51">
        <f t="shared" ref="B19:M19" si="4">((B15-B14)/B14)*100</f>
        <v>2.3756778585439022</v>
      </c>
      <c r="C19" s="51">
        <f t="shared" si="4"/>
        <v>2.2679708826205642</v>
      </c>
      <c r="D19" s="51">
        <f t="shared" si="4"/>
        <v>-0.78971269078262407</v>
      </c>
      <c r="E19" s="51">
        <f t="shared" si="4"/>
        <v>-4.5657562935419076</v>
      </c>
      <c r="F19" s="51">
        <f t="shared" si="4"/>
        <v>-5.7833226080999731</v>
      </c>
      <c r="G19" s="51">
        <f t="shared" si="4"/>
        <v>-6.0938315042292706</v>
      </c>
      <c r="H19" s="51">
        <f t="shared" si="4"/>
        <v>-3.3652368167565019</v>
      </c>
      <c r="I19" s="51">
        <f t="shared" si="4"/>
        <v>-3.2244843591503836</v>
      </c>
      <c r="J19" s="51">
        <f t="shared" si="4"/>
        <v>-4.001447178002894</v>
      </c>
      <c r="K19" s="51">
        <f t="shared" si="4"/>
        <v>-2.6224635860004154E-2</v>
      </c>
      <c r="L19" s="51">
        <f t="shared" si="4"/>
        <v>-0.44225339685900833</v>
      </c>
      <c r="M19" s="51">
        <f t="shared" si="4"/>
        <v>0.26195518894214692</v>
      </c>
    </row>
    <row r="20" spans="1:14" x14ac:dyDescent="0.3">
      <c r="A20" s="50" t="s">
        <v>96</v>
      </c>
      <c r="B20" s="51">
        <f t="shared" ref="B20:M20" si="5">((B16-B15)/B15)*100</f>
        <v>0.63451633625984738</v>
      </c>
      <c r="C20" s="51">
        <f t="shared" si="5"/>
        <v>-0.34477389505527506</v>
      </c>
      <c r="D20" s="51">
        <f t="shared" si="5"/>
        <v>0.71450102151317918</v>
      </c>
      <c r="E20" s="51">
        <f t="shared" si="5"/>
        <v>2.3915355763309631</v>
      </c>
      <c r="F20" s="51">
        <f t="shared" si="5"/>
        <v>3.1231409875074361</v>
      </c>
      <c r="G20" s="51">
        <f t="shared" si="5"/>
        <v>4.2641020334810973</v>
      </c>
      <c r="H20" s="51">
        <f t="shared" si="5"/>
        <v>2.7454348794299168</v>
      </c>
      <c r="I20" s="51">
        <f t="shared" si="5"/>
        <v>2.5844362096347275</v>
      </c>
      <c r="J20" s="51">
        <f t="shared" si="5"/>
        <v>4.3308316015031929</v>
      </c>
      <c r="K20" s="51">
        <f t="shared" si="5"/>
        <v>5.8999049107582007</v>
      </c>
      <c r="L20" s="51">
        <f t="shared" si="5"/>
        <v>2.9311739096719878</v>
      </c>
      <c r="M20" s="51">
        <f t="shared" si="5"/>
        <v>2.3180832731113461</v>
      </c>
    </row>
    <row r="21" spans="1:14" x14ac:dyDescent="0.3">
      <c r="A21" s="50" t="s">
        <v>100</v>
      </c>
      <c r="B21" s="88">
        <f>((B17-B16)/B16)*100</f>
        <v>2.900595798055817</v>
      </c>
      <c r="C21" s="88">
        <f t="shared" ref="C21:M21" si="6">((C17-C16)/C16)*100</f>
        <v>3.286683630195081</v>
      </c>
      <c r="D21" s="88">
        <f t="shared" si="6"/>
        <v>3.8253910190327338</v>
      </c>
      <c r="E21" s="88">
        <f t="shared" si="6"/>
        <v>5.8402860548271756</v>
      </c>
      <c r="F21" s="88">
        <f t="shared" si="6"/>
        <v>5.6372784668140881</v>
      </c>
      <c r="G21" s="88">
        <f t="shared" si="6"/>
        <v>4.3195303359518631</v>
      </c>
      <c r="H21" s="88">
        <f t="shared" si="6"/>
        <v>3.6401729778823624</v>
      </c>
      <c r="I21" s="88">
        <f t="shared" si="6"/>
        <v>3.2345625496692163</v>
      </c>
      <c r="J21" s="88">
        <f t="shared" si="6"/>
        <v>2.385154451909878</v>
      </c>
      <c r="K21" s="88">
        <f t="shared" si="6"/>
        <v>-0.1228184248278994</v>
      </c>
      <c r="L21" s="88">
        <f t="shared" si="6"/>
        <v>1.999634082030199</v>
      </c>
      <c r="M21" s="88">
        <f t="shared" si="6"/>
        <v>2.6969466478322284</v>
      </c>
    </row>
    <row r="22" spans="1:14" x14ac:dyDescent="0.3">
      <c r="A22" s="50" t="s">
        <v>107</v>
      </c>
      <c r="B22" s="88">
        <f>((B18-B17)/B17)*100</f>
        <v>1.8741429224440043</v>
      </c>
      <c r="C22" s="88">
        <f t="shared" ref="C22:M22" si="7">((C18-C17)/C17)*100</f>
        <v>1.8422673394634195</v>
      </c>
      <c r="D22" s="88">
        <f t="shared" si="7"/>
        <v>2.2965066621113768</v>
      </c>
      <c r="E22" s="88">
        <f t="shared" si="7"/>
        <v>2.3607322919249523</v>
      </c>
      <c r="F22" s="88">
        <f t="shared" si="7"/>
        <v>2.3542260785146532</v>
      </c>
      <c r="G22" s="88">
        <f t="shared" si="7"/>
        <v>2.2040195067242121</v>
      </c>
      <c r="H22" s="88">
        <f t="shared" si="7"/>
        <v>1.6361608476567944</v>
      </c>
      <c r="I22" s="88">
        <f t="shared" si="7"/>
        <v>2.1834541364658837</v>
      </c>
      <c r="J22" s="88">
        <f t="shared" si="7"/>
        <v>-0.38204874901715691</v>
      </c>
      <c r="K22" s="88">
        <f t="shared" si="7"/>
        <v>-5.2701194560410031E-2</v>
      </c>
      <c r="L22" s="88">
        <f t="shared" si="7"/>
        <v>1.6692165655499869</v>
      </c>
      <c r="M22" s="88">
        <f t="shared" si="7"/>
        <v>1.952133062468258</v>
      </c>
    </row>
    <row r="23" spans="1:14" x14ac:dyDescent="0.3">
      <c r="A23" s="21" t="s">
        <v>63</v>
      </c>
    </row>
    <row r="24" spans="1:14" x14ac:dyDescent="0.3">
      <c r="A24" s="21">
        <v>2019</v>
      </c>
      <c r="B24" s="49">
        <f>SUM([20]enero!$D$11:$D$44)</f>
        <v>27896</v>
      </c>
      <c r="C24" s="49">
        <f>SUM([20]febrero!$D$11:$D$44)</f>
        <v>28259</v>
      </c>
      <c r="D24" s="49">
        <f>SUM([20]marzo!$D$11:$D$44)</f>
        <v>29038</v>
      </c>
      <c r="E24" s="49">
        <f>SUM([20]abril!$D$11:$D$44)</f>
        <v>29575</v>
      </c>
      <c r="F24" s="49">
        <f>SUM([20]mayo!$D$11:$D$44)</f>
        <v>29955</v>
      </c>
      <c r="G24" s="49">
        <f>SUM([20]junio!$D$11:$D$44)</f>
        <v>30073</v>
      </c>
      <c r="H24" s="49">
        <f>SUM([20]julio!$D$11:$D$44)</f>
        <v>29711</v>
      </c>
      <c r="I24" s="49">
        <f>SUM([20]agosto!$D$11:$D$44)</f>
        <v>29313</v>
      </c>
      <c r="J24" s="49">
        <f>SUM([20]septiembre!$D$11:$D$44)</f>
        <v>29058</v>
      </c>
      <c r="K24" s="49">
        <f>SUM([20]octubre!$D$11:$D$44)</f>
        <v>28340</v>
      </c>
      <c r="L24" s="49">
        <f>SUM([20]noviembre!$D$11:$D$44)</f>
        <v>28483</v>
      </c>
      <c r="M24" s="49">
        <f>SUM([20]diciembre!$D$11:$D$44)</f>
        <v>27960</v>
      </c>
      <c r="N24" s="49">
        <f>SUM(B24:M24)/12</f>
        <v>28971.75</v>
      </c>
    </row>
    <row r="25" spans="1:14" x14ac:dyDescent="0.3">
      <c r="A25" s="21">
        <v>2020</v>
      </c>
      <c r="B25" s="49">
        <v>28146</v>
      </c>
      <c r="C25" s="49">
        <v>28729</v>
      </c>
      <c r="D25" s="49">
        <v>27785</v>
      </c>
      <c r="E25" s="49">
        <v>27599</v>
      </c>
      <c r="F25" s="49">
        <v>27967</v>
      </c>
      <c r="G25" s="49">
        <v>28217</v>
      </c>
      <c r="H25" s="49">
        <v>28176</v>
      </c>
      <c r="I25" s="49">
        <v>28095</v>
      </c>
      <c r="J25" s="49">
        <v>27760</v>
      </c>
      <c r="K25" s="49">
        <v>27417</v>
      </c>
      <c r="L25" s="49">
        <v>26999</v>
      </c>
      <c r="M25" s="49">
        <v>26730</v>
      </c>
      <c r="N25" s="49">
        <v>27801.666666666668</v>
      </c>
    </row>
    <row r="26" spans="1:14" x14ac:dyDescent="0.3">
      <c r="A26" s="21">
        <v>2021</v>
      </c>
      <c r="B26" s="49">
        <f>SUM([21]Afiliados_BALEARES_Actividades_!$D$11:$D$44)</f>
        <v>26741</v>
      </c>
      <c r="C26" s="49">
        <f>SUM([22]Hoja1!$D$11:$D$44)</f>
        <v>26946</v>
      </c>
      <c r="D26" s="49">
        <f>SUM([23]Afiliados_BALEARES_Actividades_!$D$11:$D$44)</f>
        <v>27032</v>
      </c>
      <c r="E26" s="49">
        <f>SUM([24]Afiliados_BALEARES_Actividades_!$D$11:$D$44)</f>
        <v>27324</v>
      </c>
      <c r="F26" s="49">
        <f>SUM([25]Afiliados_BALEARES_Actividades_!$D$11:$D$44)</f>
        <v>27847</v>
      </c>
      <c r="G26" s="49">
        <f>SUM([26]Afiliados_BALEARES_Actividades_!$D$11:$D$44)</f>
        <v>28362</v>
      </c>
      <c r="H26" s="49">
        <f>SUM([27]Afiliados_BALEARES_Actividades_!$D$11:$D$44)</f>
        <v>28665</v>
      </c>
      <c r="I26" s="49">
        <f>SUM([28]Afiliados_BALEARES_Actividades_!$D$11:$D$44)</f>
        <v>28180</v>
      </c>
      <c r="J26" s="49">
        <f>SUM([29]Afiliados_BALEARES_Actividades_!$D$11:$D$44)</f>
        <v>28079</v>
      </c>
      <c r="K26" s="49">
        <f>SUM([30]Afiliados_BALEARES_Actividades_!$D$11:$D$44)</f>
        <v>28186</v>
      </c>
      <c r="L26" s="49">
        <f>SUM([31]Afiliados_BALEARES_Actividades_!$D$11:$D$44)</f>
        <v>27771</v>
      </c>
      <c r="M26" s="49">
        <f>SUM([32]Afiliados_BALEARES_Actividades_!$D$11:$D$44)</f>
        <v>27310</v>
      </c>
      <c r="N26" s="49">
        <f>SUM(B26:M26)/12</f>
        <v>27703.583333333332</v>
      </c>
    </row>
    <row r="27" spans="1:14" x14ac:dyDescent="0.3">
      <c r="A27" s="21">
        <v>2022</v>
      </c>
      <c r="B27" s="49">
        <v>27652</v>
      </c>
      <c r="C27" s="49">
        <v>28174</v>
      </c>
      <c r="D27" s="49">
        <v>28635</v>
      </c>
      <c r="E27" s="49">
        <v>29611</v>
      </c>
      <c r="F27" s="49">
        <v>29948</v>
      </c>
      <c r="G27" s="49">
        <v>30062</v>
      </c>
      <c r="H27" s="49">
        <v>30103</v>
      </c>
      <c r="I27" s="49">
        <v>29667</v>
      </c>
      <c r="J27" s="49">
        <v>29375</v>
      </c>
      <c r="K27" s="49">
        <v>28975</v>
      </c>
      <c r="L27" s="49">
        <v>28925</v>
      </c>
      <c r="M27" s="49">
        <v>28596</v>
      </c>
      <c r="N27" s="49">
        <v>29143.583333333332</v>
      </c>
    </row>
    <row r="28" spans="1:14" x14ac:dyDescent="0.3">
      <c r="A28" s="21">
        <v>2023</v>
      </c>
      <c r="B28" s="49">
        <f>SUM([33]Afiliados_BALEARES_Actividades_!$D$11:$D$44)</f>
        <v>28785</v>
      </c>
      <c r="C28" s="49">
        <f>SUM([34]Afiliados_BALEARES_Actividades_!$D$11:$D$44)</f>
        <v>29200</v>
      </c>
      <c r="D28" s="49">
        <f>SUM([35]Afiliados_BALEARES_Actividades_!$D$11:$D$44)</f>
        <v>29712</v>
      </c>
      <c r="E28" s="49">
        <f>SUM([36]Afiliados_BALEARES_Actividades_!$D$11:$D$44)</f>
        <v>30610</v>
      </c>
      <c r="F28" s="49">
        <f>SUM([37]Afiliados_CCAA!$D$11:$D$44)</f>
        <v>30770</v>
      </c>
      <c r="G28" s="49">
        <f>SUM([38]Afiliados_CCAA!$D$11:$D$44)</f>
        <v>30605</v>
      </c>
      <c r="H28" s="49">
        <f>SUM([39]Afiliados_CCAA!$D$11:$D$44)</f>
        <v>30605</v>
      </c>
      <c r="I28" s="49">
        <f>SUM([40]Afiliados_CCAA!$D$11:$D$44)</f>
        <v>30097</v>
      </c>
      <c r="J28" s="49">
        <f>SUM([41]Afiliados_CCAA!$D$11:$D$44)</f>
        <v>29703</v>
      </c>
      <c r="K28" s="49">
        <f>SUM([42]Afiliados_CCAA!$D$11:$D$44)</f>
        <v>29440</v>
      </c>
      <c r="L28" s="49">
        <f>SUM([43]Afiliados_CCAA!$D$11:$D$44)</f>
        <v>29257</v>
      </c>
      <c r="M28" s="49">
        <f>SUM([44]Afiliados_CCAA!$D$11:$D$44)</f>
        <v>29257</v>
      </c>
      <c r="N28" s="49">
        <f>SUM(B28:M28)/12</f>
        <v>29836.75</v>
      </c>
    </row>
    <row r="29" spans="1:14" x14ac:dyDescent="0.3">
      <c r="A29" s="50" t="s">
        <v>77</v>
      </c>
      <c r="B29" s="51">
        <f t="shared" ref="B29:M29" si="8">((B25-B24)/B24)*100</f>
        <v>0.89618583309435051</v>
      </c>
      <c r="C29" s="51">
        <f t="shared" si="8"/>
        <v>1.6631869492904916</v>
      </c>
      <c r="D29" s="51">
        <f t="shared" si="8"/>
        <v>-4.3150354707624485</v>
      </c>
      <c r="E29" s="51">
        <f t="shared" si="8"/>
        <v>-6.6813186813186825</v>
      </c>
      <c r="F29" s="51">
        <f t="shared" si="8"/>
        <v>-6.6366215990652648</v>
      </c>
      <c r="G29" s="51">
        <f t="shared" si="8"/>
        <v>-6.1716489874638381</v>
      </c>
      <c r="H29" s="51">
        <f t="shared" si="8"/>
        <v>-5.1664366732859879</v>
      </c>
      <c r="I29" s="51">
        <f t="shared" si="8"/>
        <v>-4.1551530037867153</v>
      </c>
      <c r="J29" s="51">
        <f t="shared" si="8"/>
        <v>-4.4669282125404361</v>
      </c>
      <c r="K29" s="51">
        <f t="shared" si="8"/>
        <v>-3.2568807339449544</v>
      </c>
      <c r="L29" s="51">
        <f t="shared" si="8"/>
        <v>-5.2101253379208652</v>
      </c>
      <c r="M29" s="51">
        <f t="shared" si="8"/>
        <v>-4.3991416309012878</v>
      </c>
    </row>
    <row r="30" spans="1:14" x14ac:dyDescent="0.3">
      <c r="A30" s="50" t="s">
        <v>96</v>
      </c>
      <c r="B30" s="51">
        <f t="shared" ref="B30:M30" si="9">((B26-B25)/B25)*100</f>
        <v>-4.9918283237404957</v>
      </c>
      <c r="C30" s="51">
        <f t="shared" si="9"/>
        <v>-6.2062724076716904</v>
      </c>
      <c r="D30" s="51">
        <f t="shared" si="9"/>
        <v>-2.7100953752024473</v>
      </c>
      <c r="E30" s="51">
        <f t="shared" si="9"/>
        <v>-0.99641291351135908</v>
      </c>
      <c r="F30" s="51">
        <f t="shared" si="9"/>
        <v>-0.42907712661350877</v>
      </c>
      <c r="G30" s="51">
        <f t="shared" si="9"/>
        <v>0.51387461459403905</v>
      </c>
      <c r="H30" s="51">
        <f t="shared" si="9"/>
        <v>1.735519591141397</v>
      </c>
      <c r="I30" s="51">
        <f t="shared" si="9"/>
        <v>0.30254493682149847</v>
      </c>
      <c r="J30" s="51">
        <f t="shared" si="9"/>
        <v>1.149135446685879</v>
      </c>
      <c r="K30" s="51">
        <f t="shared" si="9"/>
        <v>2.8048291206185945</v>
      </c>
      <c r="L30" s="51">
        <f t="shared" si="9"/>
        <v>2.8593651616726548</v>
      </c>
      <c r="M30" s="51">
        <f t="shared" si="9"/>
        <v>2.1698466142910586</v>
      </c>
    </row>
    <row r="31" spans="1:14" x14ac:dyDescent="0.3">
      <c r="A31" s="50" t="s">
        <v>100</v>
      </c>
      <c r="B31" s="88">
        <f>((B27-B26)/B26)*100</f>
        <v>3.4067536741333533</v>
      </c>
      <c r="C31" s="88">
        <f t="shared" ref="C31:M31" si="10">((C27-C26)/C26)*100</f>
        <v>4.5572626734951385</v>
      </c>
      <c r="D31" s="88">
        <f t="shared" si="10"/>
        <v>5.9300088783663805</v>
      </c>
      <c r="E31" s="88">
        <f t="shared" si="10"/>
        <v>8.3699311960181522</v>
      </c>
      <c r="F31" s="88">
        <f t="shared" si="10"/>
        <v>7.544798362480698</v>
      </c>
      <c r="G31" s="88">
        <f t="shared" si="10"/>
        <v>5.9939355475636411</v>
      </c>
      <c r="H31" s="88">
        <f t="shared" si="10"/>
        <v>5.0165707308564444</v>
      </c>
      <c r="I31" s="88">
        <f t="shared" si="10"/>
        <v>5.2767920511000712</v>
      </c>
      <c r="J31" s="88">
        <f t="shared" si="10"/>
        <v>4.615548986787279</v>
      </c>
      <c r="K31" s="88">
        <f t="shared" si="10"/>
        <v>2.799262044986873</v>
      </c>
      <c r="L31" s="88">
        <f t="shared" si="10"/>
        <v>4.1554139209967236</v>
      </c>
      <c r="M31" s="88">
        <f t="shared" si="10"/>
        <v>4.7088978396191878</v>
      </c>
    </row>
    <row r="32" spans="1:14" x14ac:dyDescent="0.3">
      <c r="A32" s="50" t="s">
        <v>107</v>
      </c>
      <c r="B32" s="88">
        <f>((B28-B27)/B27)*100</f>
        <v>4.0973528135397075</v>
      </c>
      <c r="C32" s="88">
        <f t="shared" ref="C32:M32" si="11">((C28-C27)/C27)*100</f>
        <v>3.641655426989423</v>
      </c>
      <c r="D32" s="88">
        <f t="shared" si="11"/>
        <v>3.7611314824515456</v>
      </c>
      <c r="E32" s="88">
        <f t="shared" si="11"/>
        <v>3.3737462429502547</v>
      </c>
      <c r="F32" s="88">
        <f t="shared" si="11"/>
        <v>2.7447575798049955</v>
      </c>
      <c r="G32" s="88">
        <f t="shared" si="11"/>
        <v>1.8062670481005922</v>
      </c>
      <c r="H32" s="88">
        <f t="shared" si="11"/>
        <v>1.6676078796133273</v>
      </c>
      <c r="I32" s="88">
        <f t="shared" si="11"/>
        <v>1.4494219166076785</v>
      </c>
      <c r="J32" s="88">
        <f t="shared" si="11"/>
        <v>1.116595744680851</v>
      </c>
      <c r="K32" s="88">
        <f t="shared" si="11"/>
        <v>1.6048317515099224</v>
      </c>
      <c r="L32" s="88">
        <f t="shared" si="11"/>
        <v>1.1477960242005185</v>
      </c>
      <c r="M32" s="88">
        <f t="shared" si="11"/>
        <v>2.3115120995943492</v>
      </c>
    </row>
    <row r="33" spans="1:14" x14ac:dyDescent="0.3">
      <c r="A33" s="21" t="s">
        <v>64</v>
      </c>
    </row>
    <row r="34" spans="1:14" x14ac:dyDescent="0.3">
      <c r="A34" s="21">
        <v>2019</v>
      </c>
      <c r="B34" s="49">
        <f>SUM([20]enero!$D$45:$D$47)</f>
        <v>55988</v>
      </c>
      <c r="C34" s="49">
        <f>SUM([20]febrero!$D$45:$D$47)</f>
        <v>57671</v>
      </c>
      <c r="D34" s="49">
        <f>SUM([20]marzo!$D$45:$D$47)</f>
        <v>58392</v>
      </c>
      <c r="E34" s="49">
        <f>SUM([20]abril!$D$45:$D$47)</f>
        <v>56738</v>
      </c>
      <c r="F34" s="49">
        <f>SUM([20]mayo!$D$45:$D$47)</f>
        <v>55647</v>
      </c>
      <c r="G34" s="49">
        <f>SUM([20]junio!$D$45:$D$47)</f>
        <v>54880</v>
      </c>
      <c r="H34" s="49">
        <f>SUM([20]julio!$D$45:$D$47)</f>
        <v>51782</v>
      </c>
      <c r="I34" s="49">
        <f>SUM([20]agosto!$D$45:$D$47)</f>
        <v>49829</v>
      </c>
      <c r="J34" s="49">
        <f>SUM([20]septiembre!$D$45:$D$47)</f>
        <v>51630</v>
      </c>
      <c r="K34" s="49">
        <f>SUM([20]octubre!$D$45:$D$47)</f>
        <v>53105</v>
      </c>
      <c r="L34" s="49">
        <f>SUM([20]noviembre!$D$45:$D$47)</f>
        <v>55170</v>
      </c>
      <c r="M34" s="49">
        <f>SUM([20]diciembre!$D$45:$D$47)</f>
        <v>52683</v>
      </c>
      <c r="N34" s="49">
        <f>SUM(B34:M34)/12</f>
        <v>54459.583333333336</v>
      </c>
    </row>
    <row r="35" spans="1:14" x14ac:dyDescent="0.3">
      <c r="A35" s="21">
        <v>2020</v>
      </c>
      <c r="B35" s="49">
        <v>56044</v>
      </c>
      <c r="C35" s="49">
        <v>57868</v>
      </c>
      <c r="D35" s="49">
        <v>52686</v>
      </c>
      <c r="E35" s="49">
        <v>52505</v>
      </c>
      <c r="F35" s="49">
        <v>53812</v>
      </c>
      <c r="G35" s="49">
        <v>54099</v>
      </c>
      <c r="H35" s="49">
        <v>52479</v>
      </c>
      <c r="I35" s="49">
        <v>51213</v>
      </c>
      <c r="J35" s="49">
        <v>52324</v>
      </c>
      <c r="K35" s="49">
        <v>53227</v>
      </c>
      <c r="L35" s="49">
        <v>53632</v>
      </c>
      <c r="M35" s="49">
        <v>51406</v>
      </c>
      <c r="N35" s="49">
        <v>53441.25</v>
      </c>
    </row>
    <row r="36" spans="1:14" x14ac:dyDescent="0.3">
      <c r="A36" s="21">
        <v>2021</v>
      </c>
      <c r="B36" s="49">
        <f>SUM([21]Afiliados_BALEARES_Actividades_!$D$45:$D$47)</f>
        <v>53495</v>
      </c>
      <c r="C36" s="49">
        <f>SUM([22]Hoja1!$D$45:$D$47)</f>
        <v>54862</v>
      </c>
      <c r="D36" s="49">
        <f>SUM([23]Afiliados_BALEARES_Actividades_!$D$45:$D$47)</f>
        <v>55041</v>
      </c>
      <c r="E36" s="49">
        <f>SUM([24]Afiliados_BALEARES_Actividades_!$D$45:$D$47)</f>
        <v>55545</v>
      </c>
      <c r="F36" s="49">
        <f>SUM([25]Afiliados_BALEARES_Actividades_!$D$45:$D$47)</f>
        <v>55979</v>
      </c>
      <c r="G36" s="49">
        <f>SUM([26]Afiliados_BALEARES_Actividades_!$D$45:$D$47)</f>
        <v>55611</v>
      </c>
      <c r="H36" s="49">
        <f>SUM([27]Afiliados_BALEARES_Actividades_!$D$45:$D$47)</f>
        <v>53961</v>
      </c>
      <c r="I36" s="49">
        <f>SUM([28]Afiliados_BALEARES_Actividades_!$D$45:$D$47)</f>
        <v>52201</v>
      </c>
      <c r="J36" s="49">
        <f>SUM([29]Afiliados_BALEARES_Actividades_!$D$45:$D$47)</f>
        <v>53287</v>
      </c>
      <c r="K36" s="49">
        <f>SUM([30]Afiliados_BALEARES_Actividades_!$D$45:$D$47)</f>
        <v>54683</v>
      </c>
      <c r="L36" s="49">
        <f>SUM([31]Afiliados_BALEARES_Actividades_!$D$45:$D$47)</f>
        <v>55650</v>
      </c>
      <c r="M36" s="49">
        <f>SUM([32]Afiliados_BALEARES_Actividades_!$D$45:$D$47)</f>
        <v>54090</v>
      </c>
      <c r="N36" s="49">
        <f>SUM(B36:M36)/12</f>
        <v>54533.75</v>
      </c>
    </row>
    <row r="37" spans="1:14" x14ac:dyDescent="0.3">
      <c r="A37" s="21">
        <v>2022</v>
      </c>
      <c r="B37" s="49">
        <v>56558</v>
      </c>
      <c r="C37" s="49">
        <v>58087</v>
      </c>
      <c r="D37" s="49">
        <v>58232</v>
      </c>
      <c r="E37" s="49">
        <v>57854</v>
      </c>
      <c r="F37" s="49">
        <v>57566</v>
      </c>
      <c r="G37" s="49">
        <v>56905</v>
      </c>
      <c r="H37" s="49">
        <v>55827</v>
      </c>
      <c r="I37" s="49">
        <v>54431</v>
      </c>
      <c r="J37" s="49">
        <v>55725</v>
      </c>
      <c r="K37" s="49">
        <v>57481</v>
      </c>
      <c r="L37" s="49">
        <v>59403</v>
      </c>
      <c r="M37" s="49">
        <v>58604</v>
      </c>
      <c r="N37" s="49">
        <v>57222.75</v>
      </c>
    </row>
    <row r="38" spans="1:14" x14ac:dyDescent="0.3">
      <c r="A38" s="21">
        <v>2023</v>
      </c>
      <c r="B38" s="49">
        <f>SUM([33]Afiliados_BALEARES_Actividades_!$D$45:$D$47)</f>
        <v>60693</v>
      </c>
      <c r="C38" s="49">
        <f>SUM([34]Afiliados_BALEARES_Actividades_!$D$45:$D$47)</f>
        <v>62014</v>
      </c>
      <c r="D38" s="49">
        <f>SUM([35]Afiliados_BALEARES_Actividades_!$D$45:$D$47)</f>
        <v>62327</v>
      </c>
      <c r="E38" s="49">
        <f>SUM([36]Afiliados_BALEARES_Actividades_!$D$45:$D$47)</f>
        <v>61866</v>
      </c>
      <c r="F38" s="49">
        <f>SUM([37]Afiliados_CCAA!$D$45:$D$47)</f>
        <v>60045</v>
      </c>
      <c r="G38" s="49">
        <f>SUM([38]Afiliados_CCAA!$D$45:$D$47)</f>
        <v>58649</v>
      </c>
      <c r="H38" s="49">
        <f>SUM([39]Afiliados_CCAA!$D$45:$D$47)</f>
        <v>58649</v>
      </c>
      <c r="I38" s="49">
        <f>SUM([40]Afiliados_CCAA!$D$45:$D$47)</f>
        <v>58636</v>
      </c>
      <c r="J38" s="49">
        <f>SUM([41]Afiliados_CCAA!$D$45:$D$47)</f>
        <v>59694</v>
      </c>
      <c r="K38" s="49">
        <f>SUM([42]Afiliados_CCAA!$D$45:$D$47)</f>
        <v>61513</v>
      </c>
      <c r="L38" s="49">
        <f>SUM([43]Afiliados_CCAA!$D$45:$D$47)</f>
        <v>60661</v>
      </c>
      <c r="M38" s="49">
        <f>SUM([44]Afiliados_CCAA!$D$45:$D$47)</f>
        <v>60661</v>
      </c>
      <c r="N38" s="49">
        <f>SUM(B38:M38)/12</f>
        <v>60450.666666666664</v>
      </c>
    </row>
    <row r="39" spans="1:14" x14ac:dyDescent="0.3">
      <c r="A39" s="50" t="s">
        <v>77</v>
      </c>
      <c r="B39" s="51">
        <f t="shared" ref="B39:M39" si="12">((B35-B34)/B34)*100</f>
        <v>0.10002143316424948</v>
      </c>
      <c r="C39" s="51">
        <f t="shared" si="12"/>
        <v>0.34159282828457976</v>
      </c>
      <c r="D39" s="51">
        <f t="shared" si="12"/>
        <v>-9.7718865598027129</v>
      </c>
      <c r="E39" s="51">
        <f t="shared" si="12"/>
        <v>-7.4606084105890229</v>
      </c>
      <c r="F39" s="51">
        <f t="shared" si="12"/>
        <v>-3.2975721961651119</v>
      </c>
      <c r="G39" s="51">
        <f t="shared" si="12"/>
        <v>-1.4231049562682216</v>
      </c>
      <c r="H39" s="51">
        <f t="shared" si="12"/>
        <v>1.3460275771503611</v>
      </c>
      <c r="I39" s="51">
        <f t="shared" si="12"/>
        <v>2.7774990467398499</v>
      </c>
      <c r="J39" s="51">
        <f t="shared" si="12"/>
        <v>1.3441797404609723</v>
      </c>
      <c r="K39" s="51">
        <f t="shared" si="12"/>
        <v>0.22973354674701063</v>
      </c>
      <c r="L39" s="51">
        <f t="shared" si="12"/>
        <v>-2.7877469639296719</v>
      </c>
      <c r="M39" s="51">
        <f t="shared" si="12"/>
        <v>-2.4239318186132146</v>
      </c>
    </row>
    <row r="40" spans="1:14" x14ac:dyDescent="0.3">
      <c r="A40" s="50" t="s">
        <v>96</v>
      </c>
      <c r="B40" s="51">
        <f t="shared" ref="B40:M40" si="13">((B36-B35)/B35)*100</f>
        <v>-4.5482121190493183</v>
      </c>
      <c r="C40" s="51">
        <f t="shared" si="13"/>
        <v>-5.1945807700283408</v>
      </c>
      <c r="D40" s="51">
        <f t="shared" si="13"/>
        <v>4.4698781459970389</v>
      </c>
      <c r="E40" s="51">
        <f t="shared" si="13"/>
        <v>5.7899247690696125</v>
      </c>
      <c r="F40" s="51">
        <f t="shared" si="13"/>
        <v>4.0269828291087491</v>
      </c>
      <c r="G40" s="51">
        <f t="shared" si="13"/>
        <v>2.794876060555648</v>
      </c>
      <c r="H40" s="51">
        <f t="shared" si="13"/>
        <v>2.8239867375521635</v>
      </c>
      <c r="I40" s="51">
        <f t="shared" si="13"/>
        <v>1.9291976646554587</v>
      </c>
      <c r="J40" s="51">
        <f t="shared" si="13"/>
        <v>1.8404556226588182</v>
      </c>
      <c r="K40" s="51">
        <f t="shared" si="13"/>
        <v>2.7354538110357525</v>
      </c>
      <c r="L40" s="51">
        <f t="shared" si="13"/>
        <v>3.7626789976133654</v>
      </c>
      <c r="M40" s="51">
        <f t="shared" si="13"/>
        <v>5.2211804069563863</v>
      </c>
    </row>
    <row r="41" spans="1:14" x14ac:dyDescent="0.3">
      <c r="A41" s="50" t="s">
        <v>100</v>
      </c>
      <c r="B41" s="88">
        <f>((B37-B36)/B36)*100</f>
        <v>5.725768763435835</v>
      </c>
      <c r="C41" s="88">
        <f t="shared" ref="C41:M41" si="14">((C37-C36)/C36)*100</f>
        <v>5.8783857679267983</v>
      </c>
      <c r="D41" s="88">
        <f t="shared" si="14"/>
        <v>5.797496411765775</v>
      </c>
      <c r="E41" s="88">
        <f t="shared" si="14"/>
        <v>4.1569898280673323</v>
      </c>
      <c r="F41" s="88">
        <f t="shared" si="14"/>
        <v>2.8349916933135639</v>
      </c>
      <c r="G41" s="88">
        <f t="shared" si="14"/>
        <v>2.3268777759795722</v>
      </c>
      <c r="H41" s="88">
        <f t="shared" si="14"/>
        <v>3.4580530383054429</v>
      </c>
      <c r="I41" s="88">
        <f t="shared" si="14"/>
        <v>4.2719488132411252</v>
      </c>
      <c r="J41" s="88">
        <f t="shared" si="14"/>
        <v>4.5752247264811308</v>
      </c>
      <c r="K41" s="88">
        <f t="shared" si="14"/>
        <v>5.1167638937146824</v>
      </c>
      <c r="L41" s="88">
        <f t="shared" si="14"/>
        <v>6.743935309973045</v>
      </c>
      <c r="M41" s="88">
        <f t="shared" si="14"/>
        <v>8.3453503420225541</v>
      </c>
    </row>
    <row r="42" spans="1:14" x14ac:dyDescent="0.3">
      <c r="A42" s="50" t="s">
        <v>107</v>
      </c>
      <c r="B42" s="88">
        <f>((B38-B37)/B37)*100</f>
        <v>7.3110788924643728</v>
      </c>
      <c r="C42" s="88">
        <f t="shared" ref="C42:M42" si="15">((C38-C37)/C37)*100</f>
        <v>6.7605488319245275</v>
      </c>
      <c r="D42" s="88">
        <f t="shared" si="15"/>
        <v>7.0322159637312822</v>
      </c>
      <c r="E42" s="88">
        <f t="shared" si="15"/>
        <v>6.934697687281778</v>
      </c>
      <c r="F42" s="88">
        <f t="shared" si="15"/>
        <v>4.3063613938783307</v>
      </c>
      <c r="G42" s="88">
        <f t="shared" si="15"/>
        <v>3.0647570512257269</v>
      </c>
      <c r="H42" s="88">
        <f t="shared" si="15"/>
        <v>5.0549017500492592</v>
      </c>
      <c r="I42" s="51">
        <f t="shared" si="15"/>
        <v>7.7253770829123116</v>
      </c>
      <c r="J42" s="88">
        <f t="shared" si="15"/>
        <v>7.1224764468371466</v>
      </c>
      <c r="K42" s="88">
        <f t="shared" si="15"/>
        <v>7.0144917450983808</v>
      </c>
      <c r="L42" s="88">
        <f t="shared" si="15"/>
        <v>2.1177381613723214</v>
      </c>
      <c r="M42" s="88">
        <f t="shared" si="15"/>
        <v>3.5099993174527331</v>
      </c>
    </row>
    <row r="43" spans="1:14" x14ac:dyDescent="0.3">
      <c r="A43" s="21" t="s">
        <v>65</v>
      </c>
      <c r="I43" s="51"/>
    </row>
    <row r="44" spans="1:14" x14ac:dyDescent="0.3">
      <c r="A44" s="21">
        <v>2019</v>
      </c>
      <c r="B44" s="49">
        <f>SUM([20]enero!$D$56:$D$57)</f>
        <v>48288</v>
      </c>
      <c r="C44" s="49">
        <f>SUM([20]febrero!$D$56:$D$57)</f>
        <v>58478</v>
      </c>
      <c r="D44" s="49">
        <f>SUM([20]marzo!$D$56:$D$57)</f>
        <v>77175</v>
      </c>
      <c r="E44" s="49">
        <f>SUM([20]abril!$D$56:$D$57)</f>
        <v>116634</v>
      </c>
      <c r="F44" s="49">
        <f>SUM([20]mayo!$D$56:$D$57)</f>
        <v>141854</v>
      </c>
      <c r="G44" s="49">
        <f>SUM([20]junio!$D$56:$D$57)</f>
        <v>154513</v>
      </c>
      <c r="H44" s="49">
        <f>SUM([20]julio!$D$56:$D$57)</f>
        <v>159471</v>
      </c>
      <c r="I44" s="49">
        <f>SUM([20]agosto!$D$56:$D$57)</f>
        <v>159446</v>
      </c>
      <c r="J44" s="49">
        <f>SUM([20]septiembre!$D$56:$D$57)</f>
        <v>142141</v>
      </c>
      <c r="K44" s="49">
        <f>SUM([20]octubre!$D$56:$D$57)</f>
        <v>78280</v>
      </c>
      <c r="L44" s="49">
        <f>SUM([20]noviembre!$D$56:$D$57)</f>
        <v>56148</v>
      </c>
      <c r="M44" s="49">
        <f>SUM([20]diciembre!$D$56:$D$57)</f>
        <v>50008</v>
      </c>
      <c r="N44" s="49">
        <f>SUM(B44:M44)/12</f>
        <v>103536.33333333333</v>
      </c>
    </row>
    <row r="45" spans="1:14" x14ac:dyDescent="0.3">
      <c r="A45" s="21">
        <v>2020</v>
      </c>
      <c r="B45" s="49">
        <v>48713</v>
      </c>
      <c r="C45" s="49">
        <v>59845</v>
      </c>
      <c r="D45" s="49">
        <v>63569</v>
      </c>
      <c r="E45" s="49">
        <v>88811</v>
      </c>
      <c r="F45" s="49">
        <v>101522</v>
      </c>
      <c r="G45" s="49">
        <v>105221</v>
      </c>
      <c r="H45" s="49">
        <v>116048</v>
      </c>
      <c r="I45" s="49">
        <v>112898</v>
      </c>
      <c r="J45" s="49">
        <v>101098</v>
      </c>
      <c r="K45" s="49">
        <v>50683</v>
      </c>
      <c r="L45" s="49">
        <v>43659</v>
      </c>
      <c r="M45" s="49">
        <v>41681</v>
      </c>
      <c r="N45" s="49">
        <v>77812.333333333328</v>
      </c>
    </row>
    <row r="46" spans="1:14" x14ac:dyDescent="0.3">
      <c r="A46" s="21">
        <v>2021</v>
      </c>
      <c r="B46" s="49">
        <f>SUM([21]Afiliados_BALEARES_Actividades_!$D$56:$D$57)</f>
        <v>38980</v>
      </c>
      <c r="C46" s="49">
        <f>SUM([22]Hoja1!$D$56:$D$57)</f>
        <v>38787</v>
      </c>
      <c r="D46" s="49">
        <f>SUM([23]Afiliados_BALEARES_Actividades_!$D$56:$D$57)</f>
        <v>45119</v>
      </c>
      <c r="E46" s="49">
        <f>SUM([24]Afiliados_BALEARES_Actividades_!$D$56:$D$57)</f>
        <v>50761</v>
      </c>
      <c r="F46" s="49">
        <f>SUM([25]Afiliados_BALEARES_Actividades_!$D$56:$D$57)</f>
        <v>77815</v>
      </c>
      <c r="G46" s="49">
        <f>SUM([26]Afiliados_BALEARES_Actividades_!$D$56:$D$57)</f>
        <v>118666</v>
      </c>
      <c r="H46" s="49">
        <f>SUM([27]Afiliados_BALEARES_Actividades_!$D$56:$D$57)</f>
        <v>132818</v>
      </c>
      <c r="I46" s="49">
        <f>SUM([28]Afiliados_BALEARES_Actividades_!$D$56:$D$57)</f>
        <v>132818</v>
      </c>
      <c r="J46" s="49">
        <f>SUM([29]Afiliados_BALEARES_Actividades_!$D$56:$D$57)</f>
        <v>120971</v>
      </c>
      <c r="K46" s="49">
        <f>SUM([30]Afiliados_BALEARES_Actividades_!$D$56:$D$57)</f>
        <v>94011</v>
      </c>
      <c r="L46" s="49">
        <f>SUM([31]Afiliados_BALEARES_Actividades_!$D$56:$D$57)</f>
        <v>51261</v>
      </c>
      <c r="M46" s="49">
        <f>SUM([32]Afiliados_BALEARES_Actividades_!$D$56:$D$57)</f>
        <v>47017</v>
      </c>
      <c r="N46" s="49">
        <f>SUM(B46:M46)/12</f>
        <v>79085.333333333328</v>
      </c>
    </row>
    <row r="47" spans="1:14" x14ac:dyDescent="0.3">
      <c r="A47" s="21">
        <v>2022</v>
      </c>
      <c r="B47" s="49">
        <v>44876</v>
      </c>
      <c r="C47" s="49">
        <v>54053</v>
      </c>
      <c r="D47" s="49">
        <v>75273</v>
      </c>
      <c r="E47" s="49">
        <v>119331</v>
      </c>
      <c r="F47" s="49">
        <v>144226</v>
      </c>
      <c r="G47" s="49">
        <v>157287</v>
      </c>
      <c r="H47" s="49">
        <v>164354</v>
      </c>
      <c r="I47" s="49">
        <v>161856</v>
      </c>
      <c r="J47" s="49">
        <v>147164</v>
      </c>
      <c r="K47" s="49">
        <v>95316</v>
      </c>
      <c r="L47" s="49">
        <v>56238</v>
      </c>
      <c r="M47" s="49">
        <v>50969</v>
      </c>
      <c r="N47" s="49">
        <v>105911.91666666667</v>
      </c>
    </row>
    <row r="48" spans="1:14" x14ac:dyDescent="0.3">
      <c r="A48" s="21">
        <v>2023</v>
      </c>
      <c r="B48" s="49">
        <f>SUM([33]Afiliados_BALEARES_Actividades_!$D$56:$D$57)</f>
        <v>49051</v>
      </c>
      <c r="C48" s="49">
        <f>SUM([34]Afiliados_BALEARES_Actividades_!$D$56:$D$57)</f>
        <v>59988</v>
      </c>
      <c r="D48" s="49">
        <f>SUM([35]Afiliados_BALEARES_Actividades_!$D$56:$D$57)</f>
        <v>89752</v>
      </c>
      <c r="E48" s="49">
        <f>SUM([36]Afiliados_BALEARES_Actividades_!$D$56:$D$57)</f>
        <v>130723</v>
      </c>
      <c r="F48" s="49">
        <f>SUM([37]Afiliados_CCAA!$D$56:$D$57)</f>
        <v>166697</v>
      </c>
      <c r="G48" s="49">
        <f>SUM([38]Afiliados_CCAA!$D$56:$D$57)</f>
        <v>172934</v>
      </c>
      <c r="H48" s="49">
        <f>SUM([39]Afiliados_CCAA!$D$56:$D$57)</f>
        <v>172934</v>
      </c>
      <c r="I48" s="49">
        <f>SUM([40]Afiliados_CCAA!$D$56:$D$57)</f>
        <v>159650</v>
      </c>
      <c r="J48" s="49">
        <f>SUM([41]Afiliados_CCAA!$D$56:$D$57)</f>
        <v>96947</v>
      </c>
      <c r="K48" s="49">
        <f>SUM([42]Afiliados_CCAA!$D$56:$D$57)</f>
        <v>57764</v>
      </c>
      <c r="L48" s="49">
        <f>SUM([43]Afiliados_CCAA!$D$56:$D$57)</f>
        <v>53761</v>
      </c>
      <c r="M48" s="49">
        <f>SUM([44]Afiliados_CCAA!$D$56:$D$57)</f>
        <v>53761</v>
      </c>
      <c r="N48" s="49">
        <f>SUM(B48:L48)/11</f>
        <v>110018.27272727272</v>
      </c>
    </row>
    <row r="49" spans="1:14" x14ac:dyDescent="0.3">
      <c r="A49" s="50" t="s">
        <v>77</v>
      </c>
      <c r="B49" s="51">
        <f t="shared" ref="B49:M49" si="16">((B45-B44)/B44)*100</f>
        <v>0.88013585155732266</v>
      </c>
      <c r="C49" s="51">
        <f t="shared" si="16"/>
        <v>2.3376312459386437</v>
      </c>
      <c r="D49" s="51">
        <f t="shared" si="16"/>
        <v>-17.630061548428895</v>
      </c>
      <c r="E49" s="51">
        <f t="shared" si="16"/>
        <v>-23.854965104514978</v>
      </c>
      <c r="F49" s="51">
        <f t="shared" si="16"/>
        <v>-28.432049854075313</v>
      </c>
      <c r="G49" s="51">
        <f t="shared" si="16"/>
        <v>-31.9015228492101</v>
      </c>
      <c r="H49" s="51">
        <f t="shared" si="16"/>
        <v>-27.229402211060318</v>
      </c>
      <c r="I49" s="51">
        <f t="shared" si="16"/>
        <v>-29.193582780377053</v>
      </c>
      <c r="J49" s="51">
        <f t="shared" si="16"/>
        <v>-28.874849621150826</v>
      </c>
      <c r="K49" s="51">
        <f t="shared" si="16"/>
        <v>-35.254215636177818</v>
      </c>
      <c r="L49" s="51">
        <f t="shared" si="16"/>
        <v>-22.243000641162642</v>
      </c>
      <c r="M49" s="51">
        <f t="shared" si="16"/>
        <v>-16.651335786274196</v>
      </c>
    </row>
    <row r="50" spans="1:14" x14ac:dyDescent="0.3">
      <c r="A50" s="50" t="s">
        <v>96</v>
      </c>
      <c r="B50" s="51">
        <f t="shared" ref="B50:M50" si="17">((B46-B45)/B45)*100</f>
        <v>-19.980292734998869</v>
      </c>
      <c r="C50" s="51">
        <f t="shared" si="17"/>
        <v>-35.187567883699558</v>
      </c>
      <c r="D50" s="51">
        <f t="shared" si="17"/>
        <v>-29.023580676115717</v>
      </c>
      <c r="E50" s="51">
        <f t="shared" si="17"/>
        <v>-42.843791872628387</v>
      </c>
      <c r="F50" s="51">
        <f t="shared" si="17"/>
        <v>-23.351588818187192</v>
      </c>
      <c r="G50" s="51">
        <f t="shared" si="17"/>
        <v>12.777867535948149</v>
      </c>
      <c r="H50" s="51">
        <f t="shared" si="17"/>
        <v>14.450916861988143</v>
      </c>
      <c r="I50" s="51">
        <f t="shared" si="17"/>
        <v>17.644245247922903</v>
      </c>
      <c r="J50" s="51">
        <f t="shared" si="17"/>
        <v>19.657164335595166</v>
      </c>
      <c r="K50" s="51">
        <f t="shared" si="17"/>
        <v>85.488230767713034</v>
      </c>
      <c r="L50" s="51">
        <f t="shared" si="17"/>
        <v>17.412217412217412</v>
      </c>
      <c r="M50" s="51">
        <f t="shared" si="17"/>
        <v>12.801996113337012</v>
      </c>
    </row>
    <row r="51" spans="1:14" x14ac:dyDescent="0.3">
      <c r="A51" s="50" t="s">
        <v>100</v>
      </c>
      <c r="B51" s="88">
        <f>((B47-B46)/B46)*100</f>
        <v>15.12570548999487</v>
      </c>
      <c r="C51" s="88">
        <f t="shared" ref="C51:M51" si="18">((C47-C46)/C46)*100</f>
        <v>39.358547967102382</v>
      </c>
      <c r="D51" s="88">
        <f t="shared" si="18"/>
        <v>66.83215496797358</v>
      </c>
      <c r="E51" s="88">
        <f t="shared" si="18"/>
        <v>135.08402119737596</v>
      </c>
      <c r="F51" s="88">
        <f t="shared" si="18"/>
        <v>85.344727880228746</v>
      </c>
      <c r="G51" s="88">
        <f t="shared" si="18"/>
        <v>32.545969359378425</v>
      </c>
      <c r="H51" s="88">
        <f t="shared" si="18"/>
        <v>23.743769669773677</v>
      </c>
      <c r="I51" s="88">
        <f t="shared" si="18"/>
        <v>21.863000496920598</v>
      </c>
      <c r="J51" s="88">
        <f t="shared" si="18"/>
        <v>21.652296831472007</v>
      </c>
      <c r="K51" s="88">
        <f t="shared" si="18"/>
        <v>1.3881354309602068</v>
      </c>
      <c r="L51" s="88">
        <f t="shared" si="18"/>
        <v>9.7091356001638687</v>
      </c>
      <c r="M51" s="88">
        <f t="shared" si="18"/>
        <v>8.4054703617840349</v>
      </c>
    </row>
    <row r="52" spans="1:14" x14ac:dyDescent="0.3">
      <c r="A52" s="50" t="s">
        <v>107</v>
      </c>
      <c r="B52" s="88">
        <f>((B48-B47)/B47)*100</f>
        <v>9.3034138515019169</v>
      </c>
      <c r="C52" s="88">
        <f t="shared" ref="C52:M52" si="19">((C48-C47)/C47)*100</f>
        <v>10.979964109300132</v>
      </c>
      <c r="D52" s="88">
        <f t="shared" si="19"/>
        <v>19.235316780253211</v>
      </c>
      <c r="E52" s="88">
        <f t="shared" si="19"/>
        <v>9.5465553795744604</v>
      </c>
      <c r="F52" s="88">
        <f t="shared" si="19"/>
        <v>15.580408525508577</v>
      </c>
      <c r="G52" s="88">
        <f t="shared" si="19"/>
        <v>9.9480567370475637</v>
      </c>
      <c r="H52" s="88">
        <f t="shared" si="19"/>
        <v>5.2204388089124691</v>
      </c>
      <c r="I52" s="88">
        <f t="shared" si="19"/>
        <v>-1.3629398971925661</v>
      </c>
      <c r="J52" s="88">
        <f t="shared" si="19"/>
        <v>-34.123155119458566</v>
      </c>
      <c r="K52" s="88">
        <f t="shared" si="19"/>
        <v>-39.397372948927782</v>
      </c>
      <c r="L52" s="88">
        <f t="shared" si="19"/>
        <v>-4.4044951811942106</v>
      </c>
      <c r="M52" s="88">
        <f t="shared" si="19"/>
        <v>5.4778394710510314</v>
      </c>
    </row>
    <row r="53" spans="1:14" x14ac:dyDescent="0.3">
      <c r="A53" s="21" t="s">
        <v>66</v>
      </c>
    </row>
    <row r="54" spans="1:14" x14ac:dyDescent="0.3">
      <c r="A54" s="21">
        <v>2019</v>
      </c>
      <c r="B54" s="49" t="e">
        <f>SUM([20]enero!$D$48:$D$95)-B44</f>
        <v>#REF!</v>
      </c>
      <c r="C54" s="49" t="e">
        <f>SUM([20]febrero!$D$48:$D$95)-C44</f>
        <v>#REF!</v>
      </c>
      <c r="D54" s="49" t="e">
        <f>SUM([20]marzo!$D$48:$D$95)-D44</f>
        <v>#REF!</v>
      </c>
      <c r="E54" s="49" t="e">
        <f>SUM([20]abril!$D$48:$D$95)-E44</f>
        <v>#REF!</v>
      </c>
      <c r="F54" s="49" t="e">
        <f>SUM([20]mayo!$D$48:$D$95)-F44</f>
        <v>#REF!</v>
      </c>
      <c r="G54" s="49" t="e">
        <f>SUM([20]junio!$D$48:$D$95)-G44</f>
        <v>#REF!</v>
      </c>
      <c r="H54" s="49" t="e">
        <f>SUM([20]julio!$D$48:$D$95)-H44</f>
        <v>#REF!</v>
      </c>
      <c r="I54" s="49" t="e">
        <f>SUM([20]agosto!$D$48:$D$95)-I44</f>
        <v>#REF!</v>
      </c>
      <c r="J54" s="49" t="e">
        <f>SUM([20]septiembre!$D$48:$D$95)-J44</f>
        <v>#REF!</v>
      </c>
      <c r="K54" s="49" t="e">
        <f>SUM([20]octubre!$D$48:$D$95)-K44</f>
        <v>#REF!</v>
      </c>
      <c r="L54" s="49" t="e">
        <f>SUM([20]noviembre!$D$48:$D$95)-L44</f>
        <v>#REF!</v>
      </c>
      <c r="M54" s="49" t="e">
        <f>SUM([20]diciembre!$D$48:$D$95)-M44</f>
        <v>#REF!</v>
      </c>
      <c r="N54" s="49" t="e">
        <f>SUM(B54:M54)/12</f>
        <v>#REF!</v>
      </c>
    </row>
    <row r="55" spans="1:14" x14ac:dyDescent="0.3">
      <c r="A55" s="21">
        <v>2020</v>
      </c>
      <c r="B55" s="49">
        <v>285648</v>
      </c>
      <c r="C55" s="49">
        <v>291161</v>
      </c>
      <c r="D55" s="49">
        <v>288668</v>
      </c>
      <c r="E55" s="49">
        <v>290989</v>
      </c>
      <c r="F55" s="49">
        <v>296798</v>
      </c>
      <c r="G55" s="49">
        <v>297481</v>
      </c>
      <c r="H55" s="49">
        <v>303909</v>
      </c>
      <c r="I55" s="49">
        <v>302796</v>
      </c>
      <c r="J55" s="49">
        <v>300432</v>
      </c>
      <c r="K55" s="49">
        <v>290072</v>
      </c>
      <c r="L55" s="49">
        <v>283954</v>
      </c>
      <c r="M55" s="49">
        <v>285121</v>
      </c>
      <c r="N55" s="49">
        <v>293085.75</v>
      </c>
    </row>
    <row r="56" spans="1:14" x14ac:dyDescent="0.3">
      <c r="A56" s="21">
        <v>2021</v>
      </c>
      <c r="B56" s="49">
        <f>SUM([21]Afiliados_BALEARES_Actividades_!$D$48:$D$95)-B46</f>
        <v>282497</v>
      </c>
      <c r="C56" s="49">
        <f>SUM([22]Hoja1!$D$48:$D$95)-C46</f>
        <v>282777</v>
      </c>
      <c r="D56" s="49">
        <f>SUM([23]Afiliados_BALEARES_Actividades_!$D$48:$D$95)-D46</f>
        <v>283817</v>
      </c>
      <c r="E56" s="49">
        <f>SUM([24]Afiliados_BALEARES_Actividades_!$D$48:$D$95)-E46</f>
        <v>287731</v>
      </c>
      <c r="F56" s="49">
        <f>SUM([25]Afiliados_BALEARES_Actividades_!$D$48:$D$95)-F46</f>
        <v>298984</v>
      </c>
      <c r="G56" s="49">
        <f>SUM([26]Afiliados_BALEARES_Actividades_!$D$48:$D$95)-G46</f>
        <v>314687</v>
      </c>
      <c r="H56" s="49">
        <f>SUM([27]Afiliados_BALEARES_Actividades_!$D$48:$D$95)-H46</f>
        <v>314720</v>
      </c>
      <c r="I56" s="49">
        <f>SUM([28]Afiliados_BALEARES_Actividades_!$D$48:$D$95)-I46</f>
        <v>319772</v>
      </c>
      <c r="J56" s="49">
        <f>SUM([29]Afiliados_BALEARES_Actividades_!$D$48:$D$95)-J46</f>
        <v>314720</v>
      </c>
      <c r="K56" s="49">
        <f>SUM([30]Afiliados_BALEARES_Actividades_!$D$48:$D$95)-K46</f>
        <v>312744</v>
      </c>
      <c r="L56" s="49">
        <f>SUM([31]Afiliados_BALEARES_Actividades_!$D$48:$D$95)</f>
        <v>347634</v>
      </c>
      <c r="M56" s="49">
        <f>SUM([32]Afiliados_BALEARES_Actividades_!$D$48:$D$95)</f>
        <v>337399</v>
      </c>
      <c r="N56" s="49">
        <f>SUM(B56:M56)/12</f>
        <v>308123.5</v>
      </c>
    </row>
    <row r="57" spans="1:14" x14ac:dyDescent="0.3">
      <c r="A57" s="21">
        <v>2022</v>
      </c>
      <c r="B57" s="49">
        <v>292670</v>
      </c>
      <c r="C57" s="49">
        <v>296114</v>
      </c>
      <c r="D57" s="49">
        <v>303480</v>
      </c>
      <c r="E57" s="49">
        <v>320734</v>
      </c>
      <c r="F57" s="49">
        <v>332253</v>
      </c>
      <c r="G57" s="49">
        <v>339799</v>
      </c>
      <c r="H57" s="49">
        <v>345951</v>
      </c>
      <c r="I57" s="49">
        <v>339392</v>
      </c>
      <c r="J57" s="49">
        <v>333723</v>
      </c>
      <c r="K57" s="49">
        <v>318099</v>
      </c>
      <c r="L57" s="49">
        <v>304828</v>
      </c>
      <c r="M57" s="49">
        <v>304288</v>
      </c>
      <c r="N57" s="49">
        <v>319277.58333333331</v>
      </c>
    </row>
    <row r="58" spans="1:14" x14ac:dyDescent="0.3">
      <c r="A58" s="21">
        <v>2023</v>
      </c>
      <c r="B58" s="49">
        <f>SUM([33]Afiliados_BALEARES_Actividades_!$D$48:$D$95)-B48</f>
        <v>300589</v>
      </c>
      <c r="C58" s="49">
        <f>SUM([34]Afiliados_BALEARES_Actividades_!$D$48:$D$95)-C48</f>
        <v>305143</v>
      </c>
      <c r="D58" s="49">
        <f>SUM([35]Afiliados_BALEARES_Actividades_!$D$48:$D$95)-D48</f>
        <v>316679</v>
      </c>
      <c r="E58" s="49">
        <f>SUM([36]Afiliados_BALEARES_Actividades_!$D$48:$D$95)-E48</f>
        <v>334849</v>
      </c>
      <c r="F58" s="49">
        <f>SUM([37]Afiliados_CCAA!$D$48:$D$95)-F48</f>
        <v>353409</v>
      </c>
      <c r="G58" s="49">
        <f>SUM([38]Afiliados_CCAA!$D$48:$D$95)-G48</f>
        <v>358889</v>
      </c>
      <c r="H58" s="49">
        <f>SUM([39]Afiliados_CCAA!$D$48:$D$95)-H48</f>
        <v>358889</v>
      </c>
      <c r="I58" s="49">
        <f>SUM([40]Afiliados_CCAA!$D$48:$D$95)-I48</f>
        <v>348830</v>
      </c>
      <c r="J58" s="49">
        <f>SUM([41]Afiliados_CCAA!$D$48:$D$95)-J48</f>
        <v>326493</v>
      </c>
      <c r="K58" s="49">
        <f>SUM([42]Afiliados_CCAA!$D$48:$D$95)-K48</f>
        <v>311898</v>
      </c>
      <c r="L58" s="49">
        <f>SUM([43]Afiliados_CCAA!$D$48:$D$95)-L48</f>
        <v>310779</v>
      </c>
      <c r="M58" s="49">
        <f>SUM([44]Afiliados_CCAA!$D$48:$D$95)-M48</f>
        <v>310779</v>
      </c>
      <c r="N58" s="49">
        <f>SUM(B58:L58)/11</f>
        <v>329677</v>
      </c>
    </row>
    <row r="59" spans="1:14" x14ac:dyDescent="0.3">
      <c r="A59" s="50" t="s">
        <v>77</v>
      </c>
      <c r="B59" s="51" t="e">
        <f t="shared" ref="B59:M59" si="20">((B55-B54)/B54)*100</f>
        <v>#REF!</v>
      </c>
      <c r="C59" s="51" t="e">
        <f t="shared" si="20"/>
        <v>#REF!</v>
      </c>
      <c r="D59" s="51" t="e">
        <f t="shared" si="20"/>
        <v>#REF!</v>
      </c>
      <c r="E59" s="51" t="e">
        <f t="shared" si="20"/>
        <v>#REF!</v>
      </c>
      <c r="F59" s="51" t="e">
        <f t="shared" si="20"/>
        <v>#REF!</v>
      </c>
      <c r="G59" s="51" t="e">
        <f t="shared" si="20"/>
        <v>#REF!</v>
      </c>
      <c r="H59" s="51" t="e">
        <f t="shared" si="20"/>
        <v>#REF!</v>
      </c>
      <c r="I59" s="51" t="e">
        <f t="shared" si="20"/>
        <v>#REF!</v>
      </c>
      <c r="J59" s="51" t="e">
        <f t="shared" si="20"/>
        <v>#REF!</v>
      </c>
      <c r="K59" s="51" t="e">
        <f t="shared" si="20"/>
        <v>#REF!</v>
      </c>
      <c r="L59" s="51" t="e">
        <f t="shared" si="20"/>
        <v>#REF!</v>
      </c>
      <c r="M59" s="51" t="e">
        <f t="shared" si="20"/>
        <v>#REF!</v>
      </c>
    </row>
    <row r="60" spans="1:14" x14ac:dyDescent="0.3">
      <c r="A60" s="50" t="s">
        <v>96</v>
      </c>
      <c r="B60" s="51">
        <f t="shared" ref="B60:M60" si="21">((B56-B55)/B55)*100</f>
        <v>-1.1031059205735729</v>
      </c>
      <c r="C60" s="51">
        <f t="shared" si="21"/>
        <v>-2.8795065273165021</v>
      </c>
      <c r="D60" s="51">
        <f t="shared" si="21"/>
        <v>-1.6804772264331345</v>
      </c>
      <c r="E60" s="51">
        <f t="shared" si="21"/>
        <v>-1.1196299516476569</v>
      </c>
      <c r="F60" s="51">
        <f t="shared" si="21"/>
        <v>0.73652787417704968</v>
      </c>
      <c r="G60" s="51">
        <f t="shared" si="21"/>
        <v>5.7838988036210717</v>
      </c>
      <c r="H60" s="51">
        <f t="shared" si="21"/>
        <v>3.5573148541175152</v>
      </c>
      <c r="I60" s="51">
        <f t="shared" si="21"/>
        <v>5.6064148799852047</v>
      </c>
      <c r="J60" s="51">
        <f t="shared" si="21"/>
        <v>4.7558182883314695</v>
      </c>
      <c r="K60" s="51">
        <f t="shared" si="21"/>
        <v>7.8159905127002949</v>
      </c>
      <c r="L60" s="51">
        <f t="shared" si="21"/>
        <v>22.426167618698802</v>
      </c>
      <c r="M60" s="51">
        <f t="shared" si="21"/>
        <v>18.33537340287106</v>
      </c>
    </row>
    <row r="61" spans="1:14" x14ac:dyDescent="0.3">
      <c r="A61" s="50" t="s">
        <v>100</v>
      </c>
      <c r="B61" s="88">
        <f>((B57-B56)/B56)*100</f>
        <v>3.6011001886745699</v>
      </c>
      <c r="C61" s="88">
        <f t="shared" ref="C61:M61" si="22">((C57-C56)/C56)*100</f>
        <v>4.7164373340123138</v>
      </c>
      <c r="D61" s="88">
        <f t="shared" si="22"/>
        <v>6.9280557542360039</v>
      </c>
      <c r="E61" s="88">
        <f t="shared" si="22"/>
        <v>11.47008838116157</v>
      </c>
      <c r="F61" s="88">
        <f t="shared" si="22"/>
        <v>11.127351296390442</v>
      </c>
      <c r="G61" s="88">
        <f t="shared" si="22"/>
        <v>7.9799928182606834</v>
      </c>
      <c r="H61" s="88">
        <f t="shared" si="22"/>
        <v>9.9234239959328931</v>
      </c>
      <c r="I61" s="88">
        <f t="shared" si="22"/>
        <v>6.1356216304116682</v>
      </c>
      <c r="J61" s="88">
        <f t="shared" si="22"/>
        <v>6.0380655821047275</v>
      </c>
      <c r="K61" s="88">
        <f t="shared" si="22"/>
        <v>1.7122630649988491</v>
      </c>
      <c r="L61" s="88">
        <f t="shared" si="22"/>
        <v>-12.313525144260918</v>
      </c>
      <c r="M61" s="88">
        <f t="shared" si="22"/>
        <v>-9.8136034783742687</v>
      </c>
    </row>
    <row r="62" spans="1:14" x14ac:dyDescent="0.3">
      <c r="A62" s="50" t="s">
        <v>107</v>
      </c>
      <c r="B62" s="88">
        <f>((B58-B57)/B57)*100</f>
        <v>2.7057778385212012</v>
      </c>
      <c r="C62" s="88">
        <f t="shared" ref="C62:M62" si="23">((C58-C57)/C57)*100</f>
        <v>3.0491634978420472</v>
      </c>
      <c r="D62" s="88">
        <f t="shared" si="23"/>
        <v>4.3492157638065114</v>
      </c>
      <c r="E62" s="88">
        <f t="shared" si="23"/>
        <v>4.4008430662168649</v>
      </c>
      <c r="F62" s="88">
        <f t="shared" si="23"/>
        <v>6.3674368628725704</v>
      </c>
      <c r="G62" s="88">
        <f t="shared" si="23"/>
        <v>5.6180271278020246</v>
      </c>
      <c r="H62" s="88">
        <f t="shared" si="23"/>
        <v>3.7398359883336076</v>
      </c>
      <c r="I62" s="88">
        <f t="shared" si="23"/>
        <v>2.7808551763152933</v>
      </c>
      <c r="J62" s="88">
        <f t="shared" si="23"/>
        <v>-2.1664673996098562</v>
      </c>
      <c r="K62" s="88">
        <f t="shared" si="23"/>
        <v>-1.9493931134646763</v>
      </c>
      <c r="L62" s="88">
        <f t="shared" si="23"/>
        <v>1.9522484811106591</v>
      </c>
      <c r="M62" s="88">
        <f t="shared" si="23"/>
        <v>2.1331764644021454</v>
      </c>
    </row>
    <row r="63" spans="1:14" x14ac:dyDescent="0.3">
      <c r="A63" s="21" t="s">
        <v>67</v>
      </c>
    </row>
    <row r="64" spans="1:14" x14ac:dyDescent="0.3">
      <c r="A64" s="21">
        <v>2019</v>
      </c>
      <c r="B64" s="49">
        <f>SUM([20]enero!$D$8:$D$10)</f>
        <v>5542</v>
      </c>
      <c r="C64" s="49">
        <f>SUM([20]febrero!$D$8:$D$10)</f>
        <v>5657</v>
      </c>
      <c r="D64" s="49">
        <f>SUM([20]marzo!$D$8:$D$10)</f>
        <v>5957</v>
      </c>
      <c r="E64" s="49">
        <f>SUM([20]abril!$D$8:$D$10)</f>
        <v>6158</v>
      </c>
      <c r="F64" s="49">
        <f>SUM([20]mayo!$D$8:$D$10)</f>
        <v>6355</v>
      </c>
      <c r="G64" s="49">
        <f>SUM([20]junio!$D$8:$D$10)</f>
        <v>6483</v>
      </c>
      <c r="H64" s="49">
        <f>SUM([20]julio!$D$8:$D$10)</f>
        <v>6368</v>
      </c>
      <c r="I64" s="49">
        <f>SUM([20]agosto!$D$8:$D$10)</f>
        <v>6483</v>
      </c>
      <c r="J64" s="49">
        <f>SUM([20]septiembre!$D$8:$D$10)</f>
        <v>6227</v>
      </c>
      <c r="K64" s="49">
        <f>SUM([20]octubre!$D$8:$D$10)</f>
        <v>5795</v>
      </c>
      <c r="L64" s="49">
        <f>SUM([20]noviembre!$D$8:$D$10)</f>
        <v>5749</v>
      </c>
      <c r="M64" s="49">
        <f>SUM([20]diciembre!$D$8:$D$10)</f>
        <v>5512</v>
      </c>
      <c r="N64" s="49">
        <f>SUM(B64:M64)/12</f>
        <v>6023.833333333333</v>
      </c>
    </row>
    <row r="65" spans="1:14" x14ac:dyDescent="0.3">
      <c r="A65" s="21">
        <v>2020</v>
      </c>
      <c r="B65" s="49">
        <v>5581</v>
      </c>
      <c r="C65" s="49">
        <v>5756</v>
      </c>
      <c r="D65" s="49">
        <v>5801</v>
      </c>
      <c r="E65" s="49">
        <v>5926</v>
      </c>
      <c r="F65" s="49">
        <v>6153</v>
      </c>
      <c r="G65" s="49">
        <v>6118</v>
      </c>
      <c r="H65" s="49">
        <v>6107</v>
      </c>
      <c r="I65" s="49">
        <v>6351</v>
      </c>
      <c r="J65" s="49">
        <v>6037</v>
      </c>
      <c r="K65" s="49">
        <v>5799</v>
      </c>
      <c r="L65" s="49">
        <v>5717</v>
      </c>
      <c r="M65" s="49">
        <v>5649</v>
      </c>
      <c r="N65" s="49">
        <v>5916.25</v>
      </c>
    </row>
    <row r="66" spans="1:14" x14ac:dyDescent="0.3">
      <c r="A66" s="21">
        <v>2021</v>
      </c>
      <c r="B66" s="49">
        <f>SUM([21]Afiliados_BALEARES_Actividades_!$D$8:$D$10)</f>
        <v>5721</v>
      </c>
      <c r="C66" s="49">
        <f>SUM([22]Hoja1!$D$8:$D$10)</f>
        <v>5830</v>
      </c>
      <c r="D66" s="49">
        <f>SUM([23]Afiliados_BALEARES_Actividades_!$D$8:$D$10)</f>
        <v>5928</v>
      </c>
      <c r="E66" s="49">
        <f>SUM([24]Afiliados_BALEARES_Actividades_!$D$8:$D$10)</f>
        <v>6186</v>
      </c>
      <c r="F66" s="49">
        <f>SUM([25]Afiliados_BALEARES_Actividades_!$D$8:$D$10)</f>
        <v>6422</v>
      </c>
      <c r="G66" s="49">
        <f>SUM([26]Afiliados_BALEARES_Actividades_!$D$8:$D$10)</f>
        <v>6431</v>
      </c>
      <c r="H66" s="49">
        <f>SUM([27]Afiliados_BALEARES_Actividades_!$D$8:$D$10)</f>
        <v>6392</v>
      </c>
      <c r="I66" s="49">
        <f>SUM([28]Afiliados_BALEARES_Actividades_!$D$8:$D$10)</f>
        <v>6573</v>
      </c>
      <c r="J66" s="49">
        <f>SUM([29]Afiliados_BALEARES_Actividades_!$D$8:$D$10)</f>
        <v>6334</v>
      </c>
      <c r="K66" s="49">
        <f>SUM([30]Afiliados_BALEARES_Actividades_!$D$8:$D$10)</f>
        <v>6062</v>
      </c>
      <c r="L66" s="49">
        <f>SUM([31]Afiliados_BALEARES_Actividades_!$D$8:$D$10)</f>
        <v>5833</v>
      </c>
      <c r="M66" s="49">
        <f>SUM([31]Afiliados_BALEARES_Actividades_!$D$8:$D$10)</f>
        <v>5833</v>
      </c>
      <c r="N66" s="49">
        <f>SUM(B66:M66)/12</f>
        <v>6128.75</v>
      </c>
    </row>
    <row r="67" spans="1:14" x14ac:dyDescent="0.3">
      <c r="A67" s="21">
        <v>2022</v>
      </c>
      <c r="B67" s="49">
        <v>5651</v>
      </c>
      <c r="C67" s="49">
        <v>5699</v>
      </c>
      <c r="D67" s="49">
        <v>5860</v>
      </c>
      <c r="E67" s="49">
        <v>6112</v>
      </c>
      <c r="F67" s="49">
        <v>6231</v>
      </c>
      <c r="G67" s="49">
        <v>6303</v>
      </c>
      <c r="H67" s="49">
        <v>6257</v>
      </c>
      <c r="I67" s="49">
        <v>6510</v>
      </c>
      <c r="J67" s="49">
        <v>6093</v>
      </c>
      <c r="K67" s="49">
        <v>5840</v>
      </c>
      <c r="L67" s="49">
        <v>5718</v>
      </c>
      <c r="M67" s="49">
        <v>5662</v>
      </c>
      <c r="N67" s="49">
        <v>5994.666666666667</v>
      </c>
    </row>
    <row r="68" spans="1:14" x14ac:dyDescent="0.3">
      <c r="A68" s="21">
        <v>2023</v>
      </c>
      <c r="B68" s="49">
        <f>SUM([33]Afiliados_BALEARES_Actividades_!$D$8:$D$10)</f>
        <v>5693</v>
      </c>
      <c r="C68" s="49">
        <f>SUM([34]Afiliados_BALEARES_Actividades_!$D$8:$D$10)</f>
        <v>5799</v>
      </c>
      <c r="D68" s="49">
        <f>SUM([35]Afiliados_BALEARES_Actividades_!$D$8:$D$10)</f>
        <v>5945</v>
      </c>
      <c r="E68" s="49">
        <f>SUM([36]Afiliados_BALEARES_Actividades_!$D$8:$D$10)</f>
        <v>6173</v>
      </c>
      <c r="F68" s="49">
        <f>SUM([37]Afiliados_CCAA!$D$8:$D$10)</f>
        <v>6350</v>
      </c>
      <c r="G68" s="49">
        <f>SUM([38]Afiliados_CCAA!$D$8:$D$10)</f>
        <v>6345</v>
      </c>
      <c r="H68" s="49">
        <f>SUM([39]Afiliados_CCAA!$D$8:$D$10)</f>
        <v>6345</v>
      </c>
      <c r="I68" s="49">
        <f>SUM([40]Afiliados_CCAA!$D$8:$D$10)</f>
        <v>6331</v>
      </c>
      <c r="J68" s="49">
        <f>SUM([41]Afiliados_CCAA!$D$8:$D$10)</f>
        <v>6022</v>
      </c>
      <c r="K68" s="49">
        <f>SUM([42]Afiliados_CCAA!$D$8:$D$10)</f>
        <v>5790</v>
      </c>
      <c r="L68" s="49">
        <f>SUM([43]Afiliados_CCAA!$D$8:$D$10)</f>
        <v>5665</v>
      </c>
      <c r="M68" s="49">
        <f>SUM([44]Afiliados_CCAA!$D$8:$D$10)</f>
        <v>5665</v>
      </c>
      <c r="N68" s="49">
        <f>SUM(B68:L68)/11</f>
        <v>6041.636363636364</v>
      </c>
    </row>
    <row r="69" spans="1:14" x14ac:dyDescent="0.3">
      <c r="A69" s="50" t="s">
        <v>77</v>
      </c>
      <c r="B69" s="51">
        <f>((B65-B64)/B64)*100</f>
        <v>0.70371706964994585</v>
      </c>
      <c r="C69" s="51">
        <f t="shared" ref="C69:M70" si="24">((C65-C64)/C64)*100</f>
        <v>1.7500441930351778</v>
      </c>
      <c r="D69" s="51">
        <f t="shared" si="24"/>
        <v>-2.6187678361591407</v>
      </c>
      <c r="E69" s="51">
        <f t="shared" si="24"/>
        <v>-3.7674569665475803</v>
      </c>
      <c r="F69" s="51">
        <f t="shared" si="24"/>
        <v>-3.1785995279307628</v>
      </c>
      <c r="G69" s="51">
        <f t="shared" si="24"/>
        <v>-5.6301095171988278</v>
      </c>
      <c r="H69" s="51">
        <f t="shared" si="24"/>
        <v>-4.0986180904522618</v>
      </c>
      <c r="I69" s="51">
        <f t="shared" si="24"/>
        <v>-2.036094400740398</v>
      </c>
      <c r="J69" s="51">
        <f t="shared" si="24"/>
        <v>-3.0512285209571219</v>
      </c>
      <c r="K69" s="51">
        <f t="shared" si="24"/>
        <v>6.9025021570319242E-2</v>
      </c>
      <c r="L69" s="51">
        <f t="shared" si="24"/>
        <v>-0.55661854235519226</v>
      </c>
      <c r="M69" s="51">
        <f t="shared" si="24"/>
        <v>2.4854862119013061</v>
      </c>
    </row>
    <row r="70" spans="1:14" x14ac:dyDescent="0.3">
      <c r="A70" s="50" t="s">
        <v>96</v>
      </c>
      <c r="B70" s="51">
        <f>((B66-B65)/B65)*100</f>
        <v>2.50851101953055</v>
      </c>
      <c r="C70" s="51">
        <f t="shared" si="24"/>
        <v>1.2856150104239055</v>
      </c>
      <c r="D70" s="51">
        <f t="shared" si="24"/>
        <v>2.1892777107395274</v>
      </c>
      <c r="E70" s="51">
        <f t="shared" si="24"/>
        <v>4.3874451569355388</v>
      </c>
      <c r="F70" s="51">
        <f t="shared" si="24"/>
        <v>4.3718511295303104</v>
      </c>
      <c r="G70" s="51">
        <f t="shared" si="24"/>
        <v>5.1160509970578616</v>
      </c>
      <c r="H70" s="51">
        <f t="shared" si="24"/>
        <v>4.6667758310135907</v>
      </c>
      <c r="I70" s="51">
        <f t="shared" si="24"/>
        <v>3.4955125177137463</v>
      </c>
      <c r="J70" s="51">
        <f t="shared" si="24"/>
        <v>4.9196620838164655</v>
      </c>
      <c r="K70" s="51">
        <f t="shared" si="24"/>
        <v>4.5352647008104849</v>
      </c>
      <c r="L70" s="51">
        <f t="shared" si="24"/>
        <v>2.0290362078012945</v>
      </c>
      <c r="M70" s="51">
        <f t="shared" si="24"/>
        <v>3.2572136661355993</v>
      </c>
    </row>
    <row r="71" spans="1:14" x14ac:dyDescent="0.3">
      <c r="A71" s="50" t="s">
        <v>100</v>
      </c>
      <c r="B71" s="88">
        <f>((B67-B66)/B66)*100</f>
        <v>-1.2235623142807202</v>
      </c>
      <c r="C71" s="88">
        <f t="shared" ref="C71:M72" si="25">((C67-C66)/C66)*100</f>
        <v>-2.2469982847341341</v>
      </c>
      <c r="D71" s="88">
        <f t="shared" si="25"/>
        <v>-1.1470985155195683</v>
      </c>
      <c r="E71" s="88">
        <f t="shared" si="25"/>
        <v>-1.196249595861623</v>
      </c>
      <c r="F71" s="88">
        <f t="shared" si="25"/>
        <v>-2.9741513547181566</v>
      </c>
      <c r="G71" s="88">
        <f t="shared" si="25"/>
        <v>-1.9903591976364483</v>
      </c>
      <c r="H71" s="88">
        <f t="shared" si="25"/>
        <v>-2.1120150187734668</v>
      </c>
      <c r="I71" s="88">
        <f t="shared" si="25"/>
        <v>-0.95846645367412142</v>
      </c>
      <c r="J71" s="88">
        <f t="shared" si="25"/>
        <v>-3.8048626460372588</v>
      </c>
      <c r="K71" s="88">
        <f t="shared" si="25"/>
        <v>-3.6621577037281425</v>
      </c>
      <c r="L71" s="88">
        <f t="shared" si="25"/>
        <v>-1.9715412309274816</v>
      </c>
      <c r="M71" s="88">
        <f t="shared" si="25"/>
        <v>-2.9315960912052117</v>
      </c>
    </row>
    <row r="72" spans="1:14" x14ac:dyDescent="0.3">
      <c r="A72" s="50" t="s">
        <v>107</v>
      </c>
      <c r="B72" s="88">
        <f>((B68-B67)/B67)*100</f>
        <v>0.74323128649796499</v>
      </c>
      <c r="C72" s="88">
        <f t="shared" si="25"/>
        <v>1.754693805930865</v>
      </c>
      <c r="D72" s="88">
        <f t="shared" ref="D72:M72" si="26">((D68-D67)/D67)*100</f>
        <v>1.4505119453924915</v>
      </c>
      <c r="E72" s="88">
        <f t="shared" si="26"/>
        <v>0.99803664921465973</v>
      </c>
      <c r="F72" s="88">
        <f t="shared" si="26"/>
        <v>1.9098058096613704</v>
      </c>
      <c r="G72" s="88">
        <f t="shared" si="26"/>
        <v>0.66634935744883395</v>
      </c>
      <c r="H72" s="88">
        <f t="shared" si="26"/>
        <v>1.4064248042192744</v>
      </c>
      <c r="I72" s="88">
        <f t="shared" si="26"/>
        <v>-2.7496159754224268</v>
      </c>
      <c r="J72" s="88">
        <f t="shared" si="26"/>
        <v>-1.1652716231741342</v>
      </c>
      <c r="K72" s="88">
        <f t="shared" si="26"/>
        <v>-0.85616438356164382</v>
      </c>
      <c r="L72" s="88">
        <f t="shared" si="26"/>
        <v>-0.92689751661420072</v>
      </c>
      <c r="M72" s="88">
        <f t="shared" si="26"/>
        <v>5.2984811020840697E-2</v>
      </c>
    </row>
    <row r="73" spans="1:14" x14ac:dyDescent="0.3">
      <c r="A73" s="50"/>
      <c r="B73" s="59"/>
      <c r="C73" s="59"/>
      <c r="D73" s="59"/>
    </row>
    <row r="74" spans="1:14" x14ac:dyDescent="0.3">
      <c r="A74" s="50"/>
      <c r="B74" s="59"/>
      <c r="C74" s="59"/>
      <c r="D74" s="59"/>
    </row>
    <row r="75" spans="1:14" x14ac:dyDescent="0.3">
      <c r="A75" s="50"/>
      <c r="B75" s="59"/>
      <c r="C75" s="59"/>
      <c r="D75" s="59"/>
    </row>
    <row r="76" spans="1:14" x14ac:dyDescent="0.3">
      <c r="A76" s="50"/>
      <c r="B76" s="59"/>
      <c r="C76" s="59"/>
      <c r="D76" s="59"/>
    </row>
    <row r="77" spans="1:14" x14ac:dyDescent="0.3">
      <c r="A77" s="50"/>
      <c r="B77" s="59"/>
      <c r="C77" s="59"/>
      <c r="D77" s="59"/>
    </row>
    <row r="78" spans="1:14" x14ac:dyDescent="0.3">
      <c r="A78" s="50"/>
      <c r="B78" s="59"/>
      <c r="C78" s="59"/>
      <c r="D78" s="59"/>
    </row>
    <row r="79" spans="1:14" ht="13.15" customHeight="1" x14ac:dyDescent="0.3"/>
  </sheetData>
  <sheetProtection algorithmName="SHA-512" hashValue="Q0T4mC63sbjraA1IqILiQYJpElosJeE1e0ggQ9KNAIrfyVsbSGwFw8IlvTCTCZaH0zWkSge/vMg+WiQbnv5VsQ==" saltValue="7vIz8qX1oYcDYlW/vbg/BQ==" spinCount="100000" sheet="1" objects="1" scenarios="1"/>
  <mergeCells count="1">
    <mergeCell ref="B1:M1"/>
  </mergeCells>
  <pageMargins left="0" right="0" top="0" bottom="0.59055118110236227" header="0" footer="0"/>
  <pageSetup paperSize="9" scale="85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N92"/>
  <sheetViews>
    <sheetView showGridLines="0" workbookViewId="0">
      <selection activeCell="I36" sqref="I36"/>
    </sheetView>
  </sheetViews>
  <sheetFormatPr baseColWidth="10" defaultColWidth="11" defaultRowHeight="15" x14ac:dyDescent="0.3"/>
  <cols>
    <col min="1" max="1" width="16.42578125" style="19" customWidth="1"/>
    <col min="2" max="13" width="11.42578125" style="19"/>
    <col min="14" max="14" width="12.42578125" style="19" bestFit="1" customWidth="1"/>
    <col min="15" max="256" width="11.42578125" style="19"/>
    <col min="257" max="257" width="14.85546875" style="19" bestFit="1" customWidth="1"/>
    <col min="258" max="512" width="11.42578125" style="19"/>
    <col min="513" max="513" width="14.85546875" style="19" bestFit="1" customWidth="1"/>
    <col min="514" max="768" width="11.42578125" style="19"/>
    <col min="769" max="769" width="14.85546875" style="19" bestFit="1" customWidth="1"/>
    <col min="770" max="1024" width="11.42578125" style="19"/>
    <col min="1025" max="1025" width="14.85546875" style="19" bestFit="1" customWidth="1"/>
    <col min="1026" max="1280" width="11.42578125" style="19"/>
    <col min="1281" max="1281" width="14.85546875" style="19" bestFit="1" customWidth="1"/>
    <col min="1282" max="1536" width="11.42578125" style="19"/>
    <col min="1537" max="1537" width="14.85546875" style="19" bestFit="1" customWidth="1"/>
    <col min="1538" max="1792" width="11.42578125" style="19"/>
    <col min="1793" max="1793" width="14.85546875" style="19" bestFit="1" customWidth="1"/>
    <col min="1794" max="2048" width="11.42578125" style="19"/>
    <col min="2049" max="2049" width="14.85546875" style="19" bestFit="1" customWidth="1"/>
    <col min="2050" max="2304" width="11.42578125" style="19"/>
    <col min="2305" max="2305" width="14.85546875" style="19" bestFit="1" customWidth="1"/>
    <col min="2306" max="2560" width="11.42578125" style="19"/>
    <col min="2561" max="2561" width="14.85546875" style="19" bestFit="1" customWidth="1"/>
    <col min="2562" max="2816" width="11.42578125" style="19"/>
    <col min="2817" max="2817" width="14.85546875" style="19" bestFit="1" customWidth="1"/>
    <col min="2818" max="3072" width="11.42578125" style="19"/>
    <col min="3073" max="3073" width="14.85546875" style="19" bestFit="1" customWidth="1"/>
    <col min="3074" max="3328" width="11.42578125" style="19"/>
    <col min="3329" max="3329" width="14.85546875" style="19" bestFit="1" customWidth="1"/>
    <col min="3330" max="3584" width="11.42578125" style="19"/>
    <col min="3585" max="3585" width="14.85546875" style="19" bestFit="1" customWidth="1"/>
    <col min="3586" max="3840" width="11.42578125" style="19"/>
    <col min="3841" max="3841" width="14.85546875" style="19" bestFit="1" customWidth="1"/>
    <col min="3842" max="4096" width="11.42578125" style="19"/>
    <col min="4097" max="4097" width="14.85546875" style="19" bestFit="1" customWidth="1"/>
    <col min="4098" max="4352" width="11.42578125" style="19"/>
    <col min="4353" max="4353" width="14.85546875" style="19" bestFit="1" customWidth="1"/>
    <col min="4354" max="4608" width="11.42578125" style="19"/>
    <col min="4609" max="4609" width="14.85546875" style="19" bestFit="1" customWidth="1"/>
    <col min="4610" max="4864" width="11.42578125" style="19"/>
    <col min="4865" max="4865" width="14.85546875" style="19" bestFit="1" customWidth="1"/>
    <col min="4866" max="5120" width="11.42578125" style="19"/>
    <col min="5121" max="5121" width="14.85546875" style="19" bestFit="1" customWidth="1"/>
    <col min="5122" max="5376" width="11.42578125" style="19"/>
    <col min="5377" max="5377" width="14.85546875" style="19" bestFit="1" customWidth="1"/>
    <col min="5378" max="5632" width="11.42578125" style="19"/>
    <col min="5633" max="5633" width="14.85546875" style="19" bestFit="1" customWidth="1"/>
    <col min="5634" max="5888" width="11.42578125" style="19"/>
    <col min="5889" max="5889" width="14.85546875" style="19" bestFit="1" customWidth="1"/>
    <col min="5890" max="6144" width="11.42578125" style="19"/>
    <col min="6145" max="6145" width="14.85546875" style="19" bestFit="1" customWidth="1"/>
    <col min="6146" max="6400" width="11.42578125" style="19"/>
    <col min="6401" max="6401" width="14.85546875" style="19" bestFit="1" customWidth="1"/>
    <col min="6402" max="6656" width="11.42578125" style="19"/>
    <col min="6657" max="6657" width="14.85546875" style="19" bestFit="1" customWidth="1"/>
    <col min="6658" max="6912" width="11.42578125" style="19"/>
    <col min="6913" max="6913" width="14.85546875" style="19" bestFit="1" customWidth="1"/>
    <col min="6914" max="7168" width="11.42578125" style="19"/>
    <col min="7169" max="7169" width="14.85546875" style="19" bestFit="1" customWidth="1"/>
    <col min="7170" max="7424" width="11.42578125" style="19"/>
    <col min="7425" max="7425" width="14.85546875" style="19" bestFit="1" customWidth="1"/>
    <col min="7426" max="7680" width="11.42578125" style="19"/>
    <col min="7681" max="7681" width="14.85546875" style="19" bestFit="1" customWidth="1"/>
    <col min="7682" max="7936" width="11.42578125" style="19"/>
    <col min="7937" max="7937" width="14.85546875" style="19" bestFit="1" customWidth="1"/>
    <col min="7938" max="8192" width="11.42578125" style="19"/>
    <col min="8193" max="8193" width="14.85546875" style="19" bestFit="1" customWidth="1"/>
    <col min="8194" max="8448" width="11.42578125" style="19"/>
    <col min="8449" max="8449" width="14.85546875" style="19" bestFit="1" customWidth="1"/>
    <col min="8450" max="8704" width="11.42578125" style="19"/>
    <col min="8705" max="8705" width="14.85546875" style="19" bestFit="1" customWidth="1"/>
    <col min="8706" max="8960" width="11.42578125" style="19"/>
    <col min="8961" max="8961" width="14.85546875" style="19" bestFit="1" customWidth="1"/>
    <col min="8962" max="9216" width="11.42578125" style="19"/>
    <col min="9217" max="9217" width="14.85546875" style="19" bestFit="1" customWidth="1"/>
    <col min="9218" max="9472" width="11.42578125" style="19"/>
    <col min="9473" max="9473" width="14.85546875" style="19" bestFit="1" customWidth="1"/>
    <col min="9474" max="9728" width="11.42578125" style="19"/>
    <col min="9729" max="9729" width="14.85546875" style="19" bestFit="1" customWidth="1"/>
    <col min="9730" max="9984" width="11.42578125" style="19"/>
    <col min="9985" max="9985" width="14.85546875" style="19" bestFit="1" customWidth="1"/>
    <col min="9986" max="10240" width="11.42578125" style="19"/>
    <col min="10241" max="10241" width="14.85546875" style="19" bestFit="1" customWidth="1"/>
    <col min="10242" max="10496" width="11.42578125" style="19"/>
    <col min="10497" max="10497" width="14.85546875" style="19" bestFit="1" customWidth="1"/>
    <col min="10498" max="10752" width="11.42578125" style="19"/>
    <col min="10753" max="10753" width="14.85546875" style="19" bestFit="1" customWidth="1"/>
    <col min="10754" max="11008" width="11.42578125" style="19"/>
    <col min="11009" max="11009" width="14.85546875" style="19" bestFit="1" customWidth="1"/>
    <col min="11010" max="11264" width="11.42578125" style="19"/>
    <col min="11265" max="11265" width="14.85546875" style="19" bestFit="1" customWidth="1"/>
    <col min="11266" max="11520" width="11.42578125" style="19"/>
    <col min="11521" max="11521" width="14.85546875" style="19" bestFit="1" customWidth="1"/>
    <col min="11522" max="11776" width="11.42578125" style="19"/>
    <col min="11777" max="11777" width="14.85546875" style="19" bestFit="1" customWidth="1"/>
    <col min="11778" max="12032" width="11.42578125" style="19"/>
    <col min="12033" max="12033" width="14.85546875" style="19" bestFit="1" customWidth="1"/>
    <col min="12034" max="12288" width="11.42578125" style="19"/>
    <col min="12289" max="12289" width="14.85546875" style="19" bestFit="1" customWidth="1"/>
    <col min="12290" max="12544" width="11.42578125" style="19"/>
    <col min="12545" max="12545" width="14.85546875" style="19" bestFit="1" customWidth="1"/>
    <col min="12546" max="12800" width="11.42578125" style="19"/>
    <col min="12801" max="12801" width="14.85546875" style="19" bestFit="1" customWidth="1"/>
    <col min="12802" max="13056" width="11.42578125" style="19"/>
    <col min="13057" max="13057" width="14.85546875" style="19" bestFit="1" customWidth="1"/>
    <col min="13058" max="13312" width="11.42578125" style="19"/>
    <col min="13313" max="13313" width="14.85546875" style="19" bestFit="1" customWidth="1"/>
    <col min="13314" max="13568" width="11.42578125" style="19"/>
    <col min="13569" max="13569" width="14.85546875" style="19" bestFit="1" customWidth="1"/>
    <col min="13570" max="13824" width="11.42578125" style="19"/>
    <col min="13825" max="13825" width="14.85546875" style="19" bestFit="1" customWidth="1"/>
    <col min="13826" max="14080" width="11.42578125" style="19"/>
    <col min="14081" max="14081" width="14.85546875" style="19" bestFit="1" customWidth="1"/>
    <col min="14082" max="14336" width="11.42578125" style="19"/>
    <col min="14337" max="14337" width="14.85546875" style="19" bestFit="1" customWidth="1"/>
    <col min="14338" max="14592" width="11.42578125" style="19"/>
    <col min="14593" max="14593" width="14.85546875" style="19" bestFit="1" customWidth="1"/>
    <col min="14594" max="14848" width="11.42578125" style="19"/>
    <col min="14849" max="14849" width="14.85546875" style="19" bestFit="1" customWidth="1"/>
    <col min="14850" max="15104" width="11.42578125" style="19"/>
    <col min="15105" max="15105" width="14.85546875" style="19" bestFit="1" customWidth="1"/>
    <col min="15106" max="15360" width="11.42578125" style="19"/>
    <col min="15361" max="15361" width="14.85546875" style="19" bestFit="1" customWidth="1"/>
    <col min="15362" max="15616" width="11.42578125" style="19"/>
    <col min="15617" max="15617" width="14.85546875" style="19" bestFit="1" customWidth="1"/>
    <col min="15618" max="15872" width="11.42578125" style="19"/>
    <col min="15873" max="15873" width="14.85546875" style="19" bestFit="1" customWidth="1"/>
    <col min="15874" max="16128" width="11.42578125" style="19"/>
    <col min="16129" max="16129" width="14.85546875" style="19" bestFit="1" customWidth="1"/>
    <col min="16130" max="16384" width="11.42578125" style="19"/>
  </cols>
  <sheetData>
    <row r="1" spans="1:14" ht="15.75" thickBot="1" x14ac:dyDescent="0.35">
      <c r="B1" s="104" t="s">
        <v>89</v>
      </c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6"/>
    </row>
    <row r="2" spans="1:14" x14ac:dyDescent="0.3">
      <c r="B2" s="18" t="s">
        <v>51</v>
      </c>
      <c r="C2" s="18" t="s">
        <v>52</v>
      </c>
      <c r="D2" s="18" t="s">
        <v>53</v>
      </c>
      <c r="E2" s="18" t="s">
        <v>36</v>
      </c>
      <c r="F2" s="18" t="s">
        <v>54</v>
      </c>
      <c r="G2" s="18" t="s">
        <v>55</v>
      </c>
      <c r="H2" s="18" t="s">
        <v>56</v>
      </c>
      <c r="I2" s="18" t="s">
        <v>57</v>
      </c>
      <c r="J2" s="18" t="s">
        <v>58</v>
      </c>
      <c r="K2" s="18" t="s">
        <v>42</v>
      </c>
      <c r="L2" s="18" t="s">
        <v>59</v>
      </c>
      <c r="M2" s="18" t="s">
        <v>60</v>
      </c>
      <c r="N2" s="18" t="s">
        <v>61</v>
      </c>
    </row>
    <row r="3" spans="1:14" x14ac:dyDescent="0.3">
      <c r="A3" s="21" t="s">
        <v>62</v>
      </c>
    </row>
    <row r="4" spans="1:14" x14ac:dyDescent="0.3">
      <c r="A4" s="21">
        <v>2017</v>
      </c>
      <c r="B4" s="15">
        <f>'[45]reg ss'!C$104</f>
        <v>319590</v>
      </c>
      <c r="C4" s="15">
        <f>'[45]reg ss'!E$104</f>
        <v>336257</v>
      </c>
      <c r="D4" s="15">
        <f>'[45]reg ss'!G$104</f>
        <v>364144</v>
      </c>
      <c r="E4" s="15">
        <f>'[45]reg ss'!I$104</f>
        <v>414990</v>
      </c>
      <c r="F4" s="15">
        <f>'[45]reg ss'!K$104</f>
        <v>453411</v>
      </c>
      <c r="G4" s="15">
        <f>'[45]reg ss'!M$104</f>
        <v>469208</v>
      </c>
      <c r="H4" s="15">
        <f>'[45]reg ss'!O$104</f>
        <v>478084</v>
      </c>
      <c r="I4" s="15">
        <f>'[45]reg ss'!Q$104</f>
        <v>468159</v>
      </c>
      <c r="J4" s="15">
        <f>'[45]reg ss'!S$104</f>
        <v>458811</v>
      </c>
      <c r="K4" s="15">
        <f>'[45]reg ss'!U$104</f>
        <v>381896</v>
      </c>
      <c r="L4" s="15">
        <f>'[45]reg ss'!W$104</f>
        <v>341281</v>
      </c>
      <c r="M4" s="15">
        <f>'[45]reg ss'!Y$104</f>
        <v>335072</v>
      </c>
      <c r="N4" s="49">
        <f>SUM(B4:M4)/12</f>
        <v>401741.91666666669</v>
      </c>
    </row>
    <row r="5" spans="1:14" x14ac:dyDescent="0.3">
      <c r="A5" s="21">
        <v>2018</v>
      </c>
      <c r="B5" s="15">
        <f>'[46]reg ss'!C$104</f>
        <v>336272</v>
      </c>
      <c r="C5" s="15">
        <f>'[46]reg ss'!E$104</f>
        <v>352058</v>
      </c>
      <c r="D5" s="15">
        <f>'[46]reg ss'!G$104</f>
        <v>385889</v>
      </c>
      <c r="E5" s="15">
        <f>'[46]reg ss'!I$104</f>
        <v>427854</v>
      </c>
      <c r="F5" s="15">
        <f>'[46]reg ss'!K$104</f>
        <v>469166</v>
      </c>
      <c r="G5" s="15">
        <f>'[46]reg ss'!M$104</f>
        <v>489182</v>
      </c>
      <c r="H5" s="15">
        <f>'[46]reg ss'!O$104</f>
        <v>492481</v>
      </c>
      <c r="I5" s="15">
        <f>'[46]reg ss'!Q$104</f>
        <v>480829</v>
      </c>
      <c r="J5" s="15">
        <f>'[46]reg ss'!S$104</f>
        <v>473541</v>
      </c>
      <c r="K5" s="15">
        <f>'[46]reg ss'!U$104</f>
        <v>389773</v>
      </c>
      <c r="L5" s="15">
        <f>'[46]reg ss'!W$104</f>
        <v>350996</v>
      </c>
      <c r="M5" s="15">
        <f>'[46]reg ss'!Y$104</f>
        <v>345280</v>
      </c>
      <c r="N5" s="49">
        <f>SUM(B5:M5)/12</f>
        <v>416110.08333333331</v>
      </c>
    </row>
    <row r="6" spans="1:14" x14ac:dyDescent="0.3">
      <c r="A6" s="21">
        <v>2019</v>
      </c>
      <c r="B6" s="15">
        <f>'[47]reg ss'!C$104</f>
        <v>420522</v>
      </c>
      <c r="C6" s="15">
        <f>'[47]reg ss'!E$104</f>
        <v>436461</v>
      </c>
      <c r="D6" s="15">
        <f>'[47]reg ss'!G$104</f>
        <v>467848</v>
      </c>
      <c r="E6" s="15">
        <f>'[47]reg ss'!I$104</f>
        <v>522922</v>
      </c>
      <c r="F6" s="15">
        <f>'[47]reg ss'!K$104</f>
        <v>563003</v>
      </c>
      <c r="G6" s="15">
        <f>'[47]reg ss'!M$104</f>
        <v>584594</v>
      </c>
      <c r="H6" s="15">
        <f>'[47]reg ss'!O$104</f>
        <v>588159</v>
      </c>
      <c r="I6" s="15">
        <f>'[47]reg ss'!Q$104</f>
        <v>582841</v>
      </c>
      <c r="J6" s="15">
        <f>'[47]reg ss'!S$104</f>
        <v>559485</v>
      </c>
      <c r="K6" s="15">
        <f>'[47]reg ss'!U$104</f>
        <v>468519</v>
      </c>
      <c r="L6" s="15">
        <f>'[47]reg ss'!W$104</f>
        <v>443814</v>
      </c>
      <c r="M6" s="15">
        <f>'[47]reg ss'!Y$104</f>
        <v>430058</v>
      </c>
      <c r="N6" s="49">
        <f>SUM(B6:M6)/12</f>
        <v>505685.5</v>
      </c>
    </row>
    <row r="7" spans="1:14" x14ac:dyDescent="0.3">
      <c r="A7" s="21">
        <v>2020</v>
      </c>
      <c r="B7" s="15">
        <f>'[48]reg ss'!C$104</f>
        <v>427724</v>
      </c>
      <c r="C7" s="15">
        <f>'[48]reg ss'!E$104</f>
        <v>446953</v>
      </c>
      <c r="D7" s="15">
        <f>'[48]reg ss'!G$104</f>
        <v>442092</v>
      </c>
      <c r="E7" s="15">
        <f>'[48]reg ss'!I$104</f>
        <v>469418</v>
      </c>
      <c r="F7" s="15">
        <f>'[48]reg ss'!K$104</f>
        <v>489840</v>
      </c>
      <c r="G7" s="15">
        <f>'[48]reg ss'!M$104</f>
        <v>494697</v>
      </c>
      <c r="H7" s="15">
        <f>'[48]reg ss'!O$104</f>
        <v>510226</v>
      </c>
      <c r="I7" s="15">
        <f>'[48]reg ss'!Q$104</f>
        <v>504950</v>
      </c>
      <c r="J7" s="15">
        <f>'[48]reg ss'!S$104</f>
        <v>491198</v>
      </c>
      <c r="K7" s="15">
        <f>'[48]reg ss'!U$104</f>
        <v>430792</v>
      </c>
      <c r="L7" s="15">
        <f>'[48]reg ss'!W$104</f>
        <v>417532</v>
      </c>
      <c r="M7" s="15">
        <f>'[48]reg ss'!Y$104</f>
        <v>414184</v>
      </c>
      <c r="N7" s="49">
        <f>SUM(B7:M7)/12</f>
        <v>461633.83333333331</v>
      </c>
    </row>
    <row r="8" spans="1:14" x14ac:dyDescent="0.3">
      <c r="A8" s="21">
        <v>2021</v>
      </c>
      <c r="B8" s="15">
        <f>'[49]reg ss'!$C$104</f>
        <v>412029</v>
      </c>
      <c r="C8" s="15">
        <f>'[49]reg ss'!$E$104</f>
        <v>412828</v>
      </c>
      <c r="D8" s="15">
        <f>'[49]reg ss'!$G$104</f>
        <v>420506</v>
      </c>
      <c r="E8" s="15">
        <f>'[49]reg ss'!$I$104</f>
        <v>431130</v>
      </c>
      <c r="F8" s="15">
        <f>'[49]reg ss'!$K$104</f>
        <v>470644</v>
      </c>
      <c r="G8" s="15">
        <f>'[49]reg ss'!$M$104</f>
        <v>527346</v>
      </c>
      <c r="H8" s="15">
        <f>'[49]reg ss'!$O$104</f>
        <v>550783</v>
      </c>
      <c r="I8" s="15">
        <f>'[50]reg ss'!$Q$104</f>
        <v>543128</v>
      </c>
      <c r="J8" s="15">
        <f>'[51]reg ss'!$S$104</f>
        <v>527822</v>
      </c>
      <c r="K8" s="15">
        <f>'[51]reg ss'!$U$104</f>
        <v>500163</v>
      </c>
      <c r="L8" s="15">
        <f>'[51]reg ss'!$W$104</f>
        <v>441523</v>
      </c>
      <c r="M8" s="15">
        <v>436018</v>
      </c>
      <c r="N8" s="49">
        <f>SUM(B8:M8)/12</f>
        <v>472826.66666666669</v>
      </c>
    </row>
    <row r="9" spans="1:14" x14ac:dyDescent="0.3">
      <c r="A9" s="21">
        <v>2022</v>
      </c>
      <c r="B9" s="15">
        <v>321917</v>
      </c>
      <c r="C9" s="15">
        <v>335923</v>
      </c>
      <c r="D9" s="15">
        <v>364064</v>
      </c>
      <c r="E9" s="15">
        <v>422493</v>
      </c>
      <c r="F9" s="15">
        <v>456469</v>
      </c>
      <c r="G9" s="15">
        <v>475158</v>
      </c>
      <c r="H9" s="15">
        <v>486495</v>
      </c>
      <c r="I9" s="15">
        <v>476267</v>
      </c>
      <c r="J9" s="15">
        <v>458193</v>
      </c>
      <c r="K9" s="15">
        <v>395076</v>
      </c>
      <c r="L9" s="15">
        <v>346974</v>
      </c>
      <c r="M9" s="15">
        <v>340341</v>
      </c>
      <c r="N9" s="49">
        <v>406614.16666666669</v>
      </c>
    </row>
    <row r="10" spans="1:14" x14ac:dyDescent="0.3">
      <c r="A10" s="21">
        <v>2023</v>
      </c>
      <c r="B10" s="15">
        <f>[4]Afiliados_CCAA!$G$96</f>
        <v>0</v>
      </c>
      <c r="C10" s="15">
        <f>[6]Afiliados_BALEARES_Actividades_!$G$96</f>
        <v>354395</v>
      </c>
      <c r="D10" s="15">
        <f>[8]Afiliados_BALEARES_Actividades_!$G$96</f>
        <v>394860</v>
      </c>
      <c r="E10" s="15">
        <f>[10]Afiliados_BALEARES_Actividades_!$G$96</f>
        <v>450875</v>
      </c>
      <c r="F10" s="15">
        <f>[12]Afiliados_CCAA!$G$96</f>
        <v>499969</v>
      </c>
      <c r="G10" s="15">
        <f>[14]Afiliados_CCAA!$G$96</f>
        <v>509756</v>
      </c>
      <c r="H10" s="15">
        <f>[52]Afiliados_CCAA!$G$96</f>
        <v>509756</v>
      </c>
      <c r="I10" s="15">
        <f>[53]Afiliados_CCAA!$G$96</f>
        <v>486468</v>
      </c>
      <c r="J10" s="15">
        <f>[54]Afiliados_CCAA!$G$96</f>
        <v>406452</v>
      </c>
      <c r="K10" s="15">
        <f>[55]Afiliados_CCAA!$G$96</f>
        <v>356663</v>
      </c>
      <c r="L10" s="15">
        <f>[56]Afiliados_CCAA!$G$96</f>
        <v>350877</v>
      </c>
      <c r="M10" s="15">
        <f>[57]Afiliados_CCAA!$G$96</f>
        <v>350877</v>
      </c>
      <c r="N10" s="49">
        <f>SUM(B10:M10)/12</f>
        <v>389245.66666666669</v>
      </c>
    </row>
    <row r="11" spans="1:14" x14ac:dyDescent="0.3">
      <c r="A11" s="50" t="s">
        <v>71</v>
      </c>
      <c r="B11" s="51">
        <f t="shared" ref="B11:M11" si="0">((B5-B4)/B4)*100</f>
        <v>5.2198128852592385</v>
      </c>
      <c r="C11" s="51">
        <f t="shared" si="0"/>
        <v>4.6990843313299049</v>
      </c>
      <c r="D11" s="51">
        <f t="shared" si="0"/>
        <v>5.9715387319302256</v>
      </c>
      <c r="E11" s="51">
        <f t="shared" si="0"/>
        <v>3.0998337309332755</v>
      </c>
      <c r="F11" s="51">
        <f t="shared" si="0"/>
        <v>3.4747723367981806</v>
      </c>
      <c r="G11" s="51">
        <f t="shared" si="0"/>
        <v>4.2569606656322989</v>
      </c>
      <c r="H11" s="51">
        <f t="shared" si="0"/>
        <v>3.0113954869855504</v>
      </c>
      <c r="I11" s="51">
        <f t="shared" si="0"/>
        <v>2.7063454937318303</v>
      </c>
      <c r="J11" s="51">
        <f t="shared" si="0"/>
        <v>3.2104722859739629</v>
      </c>
      <c r="K11" s="51">
        <f t="shared" si="0"/>
        <v>2.0626034313006683</v>
      </c>
      <c r="L11" s="51">
        <f t="shared" si="0"/>
        <v>2.8466278521218586</v>
      </c>
      <c r="M11" s="51">
        <f t="shared" si="0"/>
        <v>3.0465094069334353</v>
      </c>
    </row>
    <row r="12" spans="1:14" x14ac:dyDescent="0.3">
      <c r="A12" s="50" t="s">
        <v>72</v>
      </c>
      <c r="B12" s="51">
        <f t="shared" ref="B12:M12" si="1">((B6-B5)/B5)*100</f>
        <v>25.054122852928586</v>
      </c>
      <c r="C12" s="51">
        <f t="shared" si="1"/>
        <v>23.974174709848945</v>
      </c>
      <c r="D12" s="51">
        <f t="shared" si="1"/>
        <v>21.23900914511686</v>
      </c>
      <c r="E12" s="51">
        <f t="shared" si="1"/>
        <v>22.219729159947086</v>
      </c>
      <c r="F12" s="51">
        <f t="shared" si="1"/>
        <v>20.000809947864933</v>
      </c>
      <c r="G12" s="51">
        <f t="shared" si="1"/>
        <v>19.504397136444105</v>
      </c>
      <c r="H12" s="51">
        <f t="shared" si="1"/>
        <v>19.427754573272875</v>
      </c>
      <c r="I12" s="51">
        <f t="shared" si="1"/>
        <v>21.215858444478183</v>
      </c>
      <c r="J12" s="51">
        <f t="shared" si="1"/>
        <v>18.149220447648673</v>
      </c>
      <c r="K12" s="51">
        <f t="shared" si="1"/>
        <v>20.203041257347227</v>
      </c>
      <c r="L12" s="51">
        <f t="shared" si="1"/>
        <v>26.444176002005719</v>
      </c>
      <c r="M12" s="51">
        <f t="shared" si="1"/>
        <v>24.553405931417981</v>
      </c>
    </row>
    <row r="13" spans="1:14" x14ac:dyDescent="0.3">
      <c r="A13" s="50" t="s">
        <v>77</v>
      </c>
      <c r="B13" s="51">
        <f t="shared" ref="B13:F15" si="2">((B7-B6)/B6)*100</f>
        <v>1.7126333461745165</v>
      </c>
      <c r="C13" s="51">
        <f t="shared" si="2"/>
        <v>2.4038803008745337</v>
      </c>
      <c r="D13" s="51">
        <f t="shared" si="2"/>
        <v>-5.5052068193088353</v>
      </c>
      <c r="E13" s="51">
        <f t="shared" si="2"/>
        <v>-10.231736281892902</v>
      </c>
      <c r="F13" s="51">
        <f t="shared" si="2"/>
        <v>-12.995135017042539</v>
      </c>
      <c r="G13" s="51">
        <f t="shared" ref="G13:M13" si="3">((G7-G6)/G6)*100</f>
        <v>-15.377680920433667</v>
      </c>
      <c r="H13" s="51">
        <f t="shared" si="3"/>
        <v>-13.250328567615218</v>
      </c>
      <c r="I13" s="51">
        <f t="shared" si="3"/>
        <v>-13.364022091788327</v>
      </c>
      <c r="J13" s="51">
        <f t="shared" si="3"/>
        <v>-12.205331688963957</v>
      </c>
      <c r="K13" s="51">
        <f t="shared" si="3"/>
        <v>-8.0523948868669155</v>
      </c>
      <c r="L13" s="51">
        <f t="shared" si="3"/>
        <v>-5.9218501444298735</v>
      </c>
      <c r="M13" s="51">
        <f t="shared" si="3"/>
        <v>-3.6911300336233714</v>
      </c>
    </row>
    <row r="14" spans="1:14" x14ac:dyDescent="0.3">
      <c r="A14" s="50" t="s">
        <v>96</v>
      </c>
      <c r="B14" s="51">
        <f t="shared" si="2"/>
        <v>-3.6694223377692152</v>
      </c>
      <c r="C14" s="51">
        <f t="shared" si="2"/>
        <v>-7.6350309764113904</v>
      </c>
      <c r="D14" s="51">
        <f t="shared" si="2"/>
        <v>-4.8826940998706148</v>
      </c>
      <c r="E14" s="51">
        <f t="shared" si="2"/>
        <v>-8.1564831344345556</v>
      </c>
      <c r="F14" s="51">
        <f t="shared" si="2"/>
        <v>-3.9188306385758613</v>
      </c>
      <c r="G14" s="51">
        <f t="shared" ref="G14:M15" si="4">((G8-G7)/G7)*100</f>
        <v>6.599797451773509</v>
      </c>
      <c r="H14" s="51">
        <f t="shared" si="4"/>
        <v>7.9488305182409364</v>
      </c>
      <c r="I14" s="51">
        <f t="shared" si="4"/>
        <v>7.5607485889692043</v>
      </c>
      <c r="J14" s="51">
        <f t="shared" si="4"/>
        <v>7.4560564171678223</v>
      </c>
      <c r="K14" s="51">
        <f t="shared" si="4"/>
        <v>16.103130977362625</v>
      </c>
      <c r="L14" s="51">
        <f t="shared" si="4"/>
        <v>5.74590690054894</v>
      </c>
      <c r="M14" s="51">
        <f t="shared" si="4"/>
        <v>5.2715701234234063</v>
      </c>
    </row>
    <row r="15" spans="1:14" x14ac:dyDescent="0.3">
      <c r="A15" s="50" t="s">
        <v>100</v>
      </c>
      <c r="B15" s="88">
        <f t="shared" si="2"/>
        <v>-21.870305245504564</v>
      </c>
      <c r="C15" s="88">
        <f t="shared" si="2"/>
        <v>-18.628823626304417</v>
      </c>
      <c r="D15" s="88">
        <f t="shared" si="2"/>
        <v>-13.422400631620002</v>
      </c>
      <c r="E15" s="88">
        <f t="shared" si="2"/>
        <v>-2.0033400598427389</v>
      </c>
      <c r="F15" s="88">
        <f t="shared" si="2"/>
        <v>-3.0118305980741282</v>
      </c>
      <c r="G15" s="88">
        <f t="shared" si="4"/>
        <v>-9.8963488866891947</v>
      </c>
      <c r="H15" s="88">
        <f t="shared" si="4"/>
        <v>-11.672110431876074</v>
      </c>
      <c r="I15" s="88">
        <f t="shared" si="4"/>
        <v>-12.310357779381656</v>
      </c>
      <c r="J15" s="88">
        <f t="shared" si="4"/>
        <v>-13.191757827449404</v>
      </c>
      <c r="K15" s="88">
        <f t="shared" si="4"/>
        <v>-21.01055056051727</v>
      </c>
      <c r="L15" s="88">
        <f t="shared" si="4"/>
        <v>-21.414286458463092</v>
      </c>
      <c r="M15" s="88">
        <f t="shared" si="4"/>
        <v>-21.943360136508126</v>
      </c>
    </row>
    <row r="16" spans="1:14" x14ac:dyDescent="0.3">
      <c r="A16" s="50" t="s">
        <v>107</v>
      </c>
      <c r="B16" s="88">
        <f>((B10-B9)/B9)*100</f>
        <v>-100</v>
      </c>
      <c r="C16" s="88">
        <f>((C10-C9)/C9)*100</f>
        <v>5.4988792074374189</v>
      </c>
      <c r="D16" s="88">
        <f t="shared" ref="D16:M16" si="5">((D10-D9)/D9)*100</f>
        <v>8.4589522721279771</v>
      </c>
      <c r="E16" s="88">
        <f t="shared" si="5"/>
        <v>6.7177444360024898</v>
      </c>
      <c r="F16" s="88">
        <f t="shared" si="5"/>
        <v>9.5296723326228072</v>
      </c>
      <c r="G16" s="88">
        <f t="shared" si="5"/>
        <v>7.2813674609287853</v>
      </c>
      <c r="H16" s="88">
        <f t="shared" si="5"/>
        <v>4.781344104255953</v>
      </c>
      <c r="I16" s="88">
        <f t="shared" si="5"/>
        <v>2.1418658021655919</v>
      </c>
      <c r="J16" s="88">
        <f t="shared" si="5"/>
        <v>-11.292402983022438</v>
      </c>
      <c r="K16" s="88">
        <f t="shared" si="5"/>
        <v>-9.7229393838147598</v>
      </c>
      <c r="L16" s="88">
        <f t="shared" si="5"/>
        <v>1.1248681457400267</v>
      </c>
      <c r="M16" s="88">
        <f t="shared" si="5"/>
        <v>3.0957187056510969</v>
      </c>
    </row>
    <row r="17" spans="1:14" x14ac:dyDescent="0.3">
      <c r="A17" s="21" t="s">
        <v>63</v>
      </c>
    </row>
    <row r="18" spans="1:14" x14ac:dyDescent="0.3">
      <c r="A18" s="52">
        <v>2017</v>
      </c>
      <c r="B18" s="49">
        <f>[45]I_ACT!C$5</f>
        <v>20931</v>
      </c>
      <c r="C18" s="49">
        <f>[45]I_ACT!D$5</f>
        <v>21443</v>
      </c>
      <c r="D18" s="49">
        <f>[45]I_ACT!E$5</f>
        <v>21874</v>
      </c>
      <c r="E18" s="49">
        <f>[45]I_ACT!F$5</f>
        <v>22597</v>
      </c>
      <c r="F18" s="49">
        <f>[45]I_ACT!G$5</f>
        <v>22838</v>
      </c>
      <c r="G18" s="49">
        <f>[45]I_ACT!H$5</f>
        <v>22855</v>
      </c>
      <c r="H18" s="49">
        <f>[45]I_ACT!I$5</f>
        <v>22688</v>
      </c>
      <c r="I18" s="49">
        <f>[45]I_ACT!J$5</f>
        <v>22272</v>
      </c>
      <c r="J18" s="49">
        <f>[45]I_ACT!K$5</f>
        <v>22213</v>
      </c>
      <c r="K18" s="49">
        <f>[45]I_ACT!L$5</f>
        <v>21915</v>
      </c>
      <c r="L18" s="49">
        <f>[45]I_ACT!M$5</f>
        <v>21708</v>
      </c>
      <c r="M18" s="49">
        <f>[45]I_ACT!N$5</f>
        <v>21415</v>
      </c>
      <c r="N18" s="49">
        <f>SUM(B18:M18)/12</f>
        <v>22062.416666666668</v>
      </c>
    </row>
    <row r="19" spans="1:14" x14ac:dyDescent="0.3">
      <c r="A19" s="21">
        <v>2018</v>
      </c>
      <c r="B19" s="49">
        <f>[46]I_ACT!C$5</f>
        <v>21727</v>
      </c>
      <c r="C19" s="49">
        <f>[46]I_ACT!D$5</f>
        <v>22177</v>
      </c>
      <c r="D19" s="49">
        <f>[46]I_ACT!E$5</f>
        <v>22653</v>
      </c>
      <c r="E19" s="49">
        <f>[46]I_ACT!F$5</f>
        <v>23249</v>
      </c>
      <c r="F19" s="49">
        <f>[46]I_ACT!G$5</f>
        <v>23660</v>
      </c>
      <c r="G19" s="49">
        <f>[46]I_ACT!H$5</f>
        <v>23627</v>
      </c>
      <c r="H19" s="49">
        <f>[46]I_ACT!I$5</f>
        <v>23292</v>
      </c>
      <c r="I19" s="49">
        <f>[46]I_ACT!J$5</f>
        <v>22760</v>
      </c>
      <c r="J19" s="49">
        <f>[46]I_ACT!K$5</f>
        <v>22997</v>
      </c>
      <c r="K19" s="49">
        <f>[46]I_ACT!L$5</f>
        <v>22372</v>
      </c>
      <c r="L19" s="49">
        <f>[46]I_ACT!M$5</f>
        <v>22180</v>
      </c>
      <c r="M19" s="49">
        <f>[46]I_ACT!N$5</f>
        <v>21940</v>
      </c>
      <c r="N19" s="49">
        <f>SUM(B19:M19)/12</f>
        <v>22719.5</v>
      </c>
    </row>
    <row r="20" spans="1:14" x14ac:dyDescent="0.3">
      <c r="A20" s="21">
        <v>2019</v>
      </c>
      <c r="B20" s="49">
        <f>[47]I_ACT!C$5</f>
        <v>22259</v>
      </c>
      <c r="C20" s="49">
        <f>[47]I_ACT!D$5</f>
        <v>22565</v>
      </c>
      <c r="D20" s="49">
        <f>[47]I_ACT!E$5</f>
        <v>23267</v>
      </c>
      <c r="E20" s="49">
        <f>[47]I_ACT!F$5</f>
        <v>23745</v>
      </c>
      <c r="F20" s="49">
        <f>[47]I_ACT!G$5</f>
        <v>24086</v>
      </c>
      <c r="G20" s="49">
        <f>[47]I_ACT!H$5</f>
        <v>24177</v>
      </c>
      <c r="H20" s="49">
        <f>[47]I_ACT!I$5</f>
        <v>23850</v>
      </c>
      <c r="I20" s="49">
        <f>[47]I_ACT!J$5</f>
        <v>23457</v>
      </c>
      <c r="J20" s="49">
        <f>[47]I_ACT!K$5</f>
        <v>23220</v>
      </c>
      <c r="K20" s="49">
        <f>[47]I_ACT!L$5</f>
        <v>22573</v>
      </c>
      <c r="L20" s="49">
        <f>[47]I_ACT!M$5</f>
        <v>22708</v>
      </c>
      <c r="M20" s="49">
        <f>[47]I_ACT!N$5</f>
        <v>22225</v>
      </c>
      <c r="N20" s="49">
        <f>SUM(B20:M20)/12</f>
        <v>23177.666666666668</v>
      </c>
    </row>
    <row r="21" spans="1:14" x14ac:dyDescent="0.3">
      <c r="A21" s="21">
        <v>2020</v>
      </c>
      <c r="B21" s="49">
        <v>22435</v>
      </c>
      <c r="C21" s="49">
        <v>22987</v>
      </c>
      <c r="D21" s="49">
        <v>22081</v>
      </c>
      <c r="E21" s="49">
        <v>21951</v>
      </c>
      <c r="F21" s="49">
        <v>22296</v>
      </c>
      <c r="G21" s="49">
        <v>22496</v>
      </c>
      <c r="H21" s="49">
        <v>22406</v>
      </c>
      <c r="I21" s="49">
        <v>22334</v>
      </c>
      <c r="J21" s="49">
        <v>22033</v>
      </c>
      <c r="K21" s="49">
        <v>21707</v>
      </c>
      <c r="L21" s="49">
        <v>21333</v>
      </c>
      <c r="M21" s="49">
        <v>21081</v>
      </c>
      <c r="N21" s="49">
        <v>22095</v>
      </c>
    </row>
    <row r="22" spans="1:14" x14ac:dyDescent="0.3">
      <c r="A22" s="21">
        <v>2021</v>
      </c>
      <c r="B22" s="49">
        <f>'[49]I_ACT RÉG. GRAL'!$C$5</f>
        <v>21112</v>
      </c>
      <c r="C22" s="49">
        <f>'[49]I_ACT RÉG. GRAL'!$D$5</f>
        <v>21302</v>
      </c>
      <c r="D22" s="49">
        <f>'[49]I_ACT RÉG. GRAL'!$E$5</f>
        <v>21376</v>
      </c>
      <c r="E22" s="49">
        <f>'[49]I_ACT RÉG. GRAL'!$F$5</f>
        <v>21645</v>
      </c>
      <c r="F22" s="49">
        <f>'[49]I_ACT RÉG. GRAL'!$G$5</f>
        <v>22132</v>
      </c>
      <c r="G22" s="49">
        <f>'[49]I_ACT RÉG. GRAL'!$H$5</f>
        <v>22643</v>
      </c>
      <c r="H22" s="49">
        <f>'[49]I_ACT RÉG. GRAL'!$I$5</f>
        <v>22928</v>
      </c>
      <c r="I22" s="49">
        <f>'[50]I_ACT RÉG. GRAL'!$J$5</f>
        <v>22458</v>
      </c>
      <c r="J22" s="49">
        <f>'[51]I_ACT RÉG. GRAL'!$K$5</f>
        <v>22382</v>
      </c>
      <c r="K22" s="49">
        <f>'[51]I_ACT RÉG. GRAL'!$L$5</f>
        <v>22466</v>
      </c>
      <c r="L22" s="49">
        <f>'[51]I_ACT RÉG. GRAL'!$M$5</f>
        <v>22095</v>
      </c>
      <c r="M22" s="49">
        <v>21880</v>
      </c>
      <c r="N22" s="49">
        <f>SUM(B22:M22)/12</f>
        <v>22034.916666666668</v>
      </c>
    </row>
    <row r="23" spans="1:14" x14ac:dyDescent="0.3">
      <c r="A23" s="21">
        <v>2022</v>
      </c>
      <c r="B23" s="15">
        <v>22006</v>
      </c>
      <c r="C23" s="15">
        <v>22494</v>
      </c>
      <c r="D23" s="15">
        <v>22942</v>
      </c>
      <c r="E23" s="15">
        <v>23869</v>
      </c>
      <c r="F23" s="15">
        <v>24169</v>
      </c>
      <c r="G23" s="15">
        <v>24178</v>
      </c>
      <c r="H23" s="15">
        <v>24295</v>
      </c>
      <c r="I23" s="15">
        <v>23898</v>
      </c>
      <c r="J23" s="15">
        <v>23631</v>
      </c>
      <c r="K23" s="15">
        <v>23270</v>
      </c>
      <c r="L23" s="15">
        <v>23236</v>
      </c>
      <c r="M23" s="15">
        <v>22942</v>
      </c>
      <c r="N23" s="49">
        <v>23410.833333333332</v>
      </c>
    </row>
    <row r="24" spans="1:14" x14ac:dyDescent="0.3">
      <c r="A24" s="21">
        <v>2023</v>
      </c>
      <c r="B24" s="15">
        <f>SUM([4]Afiliados_CCAA!$G$11:$G$44)</f>
        <v>0</v>
      </c>
      <c r="C24" s="15">
        <f>SUM([6]Afiliados_BALEARES_Actividades_!$G$11:$G$44)</f>
        <v>23543</v>
      </c>
      <c r="D24" s="15">
        <f>SUM([8]Afiliados_BALEARES_Actividades_!$G$11:$G$44)</f>
        <v>24016</v>
      </c>
      <c r="E24" s="15">
        <f>SUM([10]Afiliados_BALEARES_Actividades_!$G$11:$G$44)</f>
        <v>24846</v>
      </c>
      <c r="F24" s="15">
        <f>SUM([12]Afiliados_CCAA!$G$11:$G$44)</f>
        <v>24970</v>
      </c>
      <c r="G24" s="15">
        <f>SUM([14]Afiliados_CCAA!$G$11:$G$44)</f>
        <v>24832</v>
      </c>
      <c r="H24" s="15">
        <f>SUM([52]Afiliados_CCAA!$G$11:$G$44)</f>
        <v>24832</v>
      </c>
      <c r="I24" s="15">
        <f>SUM([53]Afiliados_CCAA!$G$11:$G$44)</f>
        <v>24380</v>
      </c>
      <c r="J24" s="15">
        <f>SUM([54]Afiliados_CCAA!$G$11:$G$44)</f>
        <v>24019</v>
      </c>
      <c r="K24" s="15">
        <f>SUM([55]Afiliados_CCAA!$G$11:$G$44)</f>
        <v>23784</v>
      </c>
      <c r="L24" s="15">
        <f>SUM([56]Afiliados_CCAA!$G$11:$G$44)</f>
        <v>23604</v>
      </c>
      <c r="M24" s="15">
        <f>SUM([57]Afiliados_CCAA!$G$11:$G$44)</f>
        <v>23604</v>
      </c>
      <c r="N24" s="49">
        <f>SUM(B24:M24)/12</f>
        <v>22202.5</v>
      </c>
    </row>
    <row r="25" spans="1:14" x14ac:dyDescent="0.3">
      <c r="A25" s="50" t="s">
        <v>71</v>
      </c>
      <c r="B25" s="51">
        <f t="shared" ref="B25:M25" si="6">((B19-B18)/B18)*100</f>
        <v>3.8029716688165878</v>
      </c>
      <c r="C25" s="51">
        <f t="shared" si="6"/>
        <v>3.4230284941472742</v>
      </c>
      <c r="D25" s="51">
        <f t="shared" si="6"/>
        <v>3.5613056596872998</v>
      </c>
      <c r="E25" s="51">
        <f t="shared" si="6"/>
        <v>2.8853387617825375</v>
      </c>
      <c r="F25" s="51">
        <f t="shared" si="6"/>
        <v>3.5992643839215339</v>
      </c>
      <c r="G25" s="51">
        <f t="shared" si="6"/>
        <v>3.3778166703128414</v>
      </c>
      <c r="H25" s="51">
        <f t="shared" si="6"/>
        <v>2.6622002820874471</v>
      </c>
      <c r="I25" s="51">
        <f t="shared" si="6"/>
        <v>2.1910919540229887</v>
      </c>
      <c r="J25" s="51">
        <f t="shared" si="6"/>
        <v>3.5294647278620626</v>
      </c>
      <c r="K25" s="51">
        <f t="shared" si="6"/>
        <v>2.0853296828656172</v>
      </c>
      <c r="L25" s="51">
        <f t="shared" si="6"/>
        <v>2.1743136170996871</v>
      </c>
      <c r="M25" s="51">
        <f t="shared" si="6"/>
        <v>2.4515526500116738</v>
      </c>
    </row>
    <row r="26" spans="1:14" x14ac:dyDescent="0.3">
      <c r="A26" s="50" t="s">
        <v>72</v>
      </c>
      <c r="B26" s="51">
        <f t="shared" ref="B26:M26" si="7">((B20-B19)/B19)*100</f>
        <v>2.4485662999953974</v>
      </c>
      <c r="C26" s="51">
        <f t="shared" si="7"/>
        <v>1.7495603553230825</v>
      </c>
      <c r="D26" s="51">
        <f t="shared" si="7"/>
        <v>2.7104577760120074</v>
      </c>
      <c r="E26" s="51">
        <f t="shared" si="7"/>
        <v>2.1334250935524111</v>
      </c>
      <c r="F26" s="51">
        <f t="shared" si="7"/>
        <v>1.8005071851225698</v>
      </c>
      <c r="G26" s="51">
        <f t="shared" si="7"/>
        <v>2.3278452617767806</v>
      </c>
      <c r="H26" s="51">
        <f t="shared" si="7"/>
        <v>2.3956723338485317</v>
      </c>
      <c r="I26" s="51">
        <f t="shared" si="7"/>
        <v>3.0623901581722319</v>
      </c>
      <c r="J26" s="51">
        <f t="shared" si="7"/>
        <v>0.96969169891725004</v>
      </c>
      <c r="K26" s="51">
        <f t="shared" si="7"/>
        <v>0.89844448417664946</v>
      </c>
      <c r="L26" s="51">
        <f t="shared" si="7"/>
        <v>2.380522993688007</v>
      </c>
      <c r="M26" s="51">
        <f t="shared" si="7"/>
        <v>1.2989972652689152</v>
      </c>
    </row>
    <row r="27" spans="1:14" x14ac:dyDescent="0.3">
      <c r="A27" s="50" t="s">
        <v>77</v>
      </c>
      <c r="B27" s="51">
        <f t="shared" ref="B27:F29" si="8">((B21-B20)/B20)*100</f>
        <v>0.79069140572352747</v>
      </c>
      <c r="C27" s="51">
        <f t="shared" si="8"/>
        <v>1.870152891646355</v>
      </c>
      <c r="D27" s="51">
        <f t="shared" si="8"/>
        <v>-5.0973481755275714</v>
      </c>
      <c r="E27" s="51">
        <f t="shared" si="8"/>
        <v>-7.5552747946936201</v>
      </c>
      <c r="F27" s="51">
        <f t="shared" si="8"/>
        <v>-7.4317030640205921</v>
      </c>
      <c r="G27" s="51">
        <f t="shared" ref="G27:M27" si="9">((G21-G20)/G20)*100</f>
        <v>-6.9528891094842198</v>
      </c>
      <c r="H27" s="51">
        <f t="shared" si="9"/>
        <v>-6.0545073375262053</v>
      </c>
      <c r="I27" s="51">
        <f t="shared" si="9"/>
        <v>-4.7874834804109643</v>
      </c>
      <c r="J27" s="51">
        <f t="shared" si="9"/>
        <v>-5.1119724375538329</v>
      </c>
      <c r="K27" s="51">
        <f t="shared" si="9"/>
        <v>-3.8364417667124444</v>
      </c>
      <c r="L27" s="51">
        <f t="shared" si="9"/>
        <v>-6.0551347542716227</v>
      </c>
      <c r="M27" s="51">
        <f t="shared" si="9"/>
        <v>-5.1473565804274468</v>
      </c>
    </row>
    <row r="28" spans="1:14" x14ac:dyDescent="0.3">
      <c r="A28" s="50" t="s">
        <v>96</v>
      </c>
      <c r="B28" s="51">
        <f t="shared" si="8"/>
        <v>-5.897035881435257</v>
      </c>
      <c r="C28" s="51">
        <f t="shared" si="8"/>
        <v>-7.3302301300735202</v>
      </c>
      <c r="D28" s="51">
        <f t="shared" si="8"/>
        <v>-3.192790181604094</v>
      </c>
      <c r="E28" s="51">
        <f t="shared" si="8"/>
        <v>-1.3940139401394014</v>
      </c>
      <c r="F28" s="51">
        <f t="shared" si="8"/>
        <v>-0.73555794761392179</v>
      </c>
      <c r="G28" s="51">
        <f t="shared" ref="G28:M29" si="10">((G22-G21)/G21)*100</f>
        <v>0.65344950213371267</v>
      </c>
      <c r="H28" s="51">
        <f t="shared" si="10"/>
        <v>2.3297331072034275</v>
      </c>
      <c r="I28" s="51">
        <f t="shared" si="10"/>
        <v>0.5552073072445598</v>
      </c>
      <c r="J28" s="51">
        <f t="shared" si="10"/>
        <v>1.5839876548813143</v>
      </c>
      <c r="K28" s="51">
        <f t="shared" si="10"/>
        <v>3.4965679273966925</v>
      </c>
      <c r="L28" s="51">
        <f t="shared" si="10"/>
        <v>3.5719308114189281</v>
      </c>
      <c r="M28" s="51">
        <f t="shared" si="10"/>
        <v>3.7901427826004461</v>
      </c>
    </row>
    <row r="29" spans="1:14" x14ac:dyDescent="0.3">
      <c r="A29" s="50" t="s">
        <v>100</v>
      </c>
      <c r="B29" s="88">
        <f t="shared" si="8"/>
        <v>4.2345585449033729</v>
      </c>
      <c r="C29" s="88">
        <f t="shared" si="8"/>
        <v>5.5957187118580416</v>
      </c>
      <c r="D29" s="88">
        <f t="shared" si="8"/>
        <v>7.3259730538922154</v>
      </c>
      <c r="E29" s="88">
        <f t="shared" si="8"/>
        <v>10.274890274890275</v>
      </c>
      <c r="F29" s="88">
        <f t="shared" si="8"/>
        <v>9.2038677028736657</v>
      </c>
      <c r="G29" s="88">
        <f t="shared" si="10"/>
        <v>6.7791370401448576</v>
      </c>
      <c r="H29" s="88">
        <f t="shared" si="10"/>
        <v>5.9621423586880669</v>
      </c>
      <c r="I29" s="88">
        <f t="shared" si="10"/>
        <v>6.4119690088164578</v>
      </c>
      <c r="J29" s="88">
        <f t="shared" si="10"/>
        <v>5.5803770887320168</v>
      </c>
      <c r="K29" s="88">
        <f t="shared" si="10"/>
        <v>3.5787412089379509</v>
      </c>
      <c r="L29" s="88">
        <f t="shared" si="10"/>
        <v>5.1640642679339219</v>
      </c>
      <c r="M29" s="88">
        <f t="shared" si="10"/>
        <v>4.8537477148080441</v>
      </c>
    </row>
    <row r="30" spans="1:14" x14ac:dyDescent="0.3">
      <c r="A30" s="50" t="s">
        <v>107</v>
      </c>
      <c r="B30" s="88">
        <f>((B24-B23)/B23)*100</f>
        <v>-100</v>
      </c>
      <c r="C30" s="88">
        <f t="shared" ref="C30:M30" si="11">((C24-C23)/C23)*100</f>
        <v>4.6634658131057165</v>
      </c>
      <c r="D30" s="88">
        <f t="shared" si="11"/>
        <v>4.6813704123441724</v>
      </c>
      <c r="E30" s="88">
        <f t="shared" si="11"/>
        <v>4.0931752482299215</v>
      </c>
      <c r="F30" s="88">
        <f t="shared" si="11"/>
        <v>3.3141627704911247</v>
      </c>
      <c r="G30" s="88">
        <f t="shared" si="11"/>
        <v>2.7049383737281825</v>
      </c>
      <c r="H30" s="88">
        <f t="shared" si="11"/>
        <v>2.2103313438979213</v>
      </c>
      <c r="I30" s="88">
        <f t="shared" si="11"/>
        <v>2.0169051803498204</v>
      </c>
      <c r="J30" s="88">
        <f t="shared" si="11"/>
        <v>1.6419110490457449</v>
      </c>
      <c r="K30" s="88">
        <f t="shared" si="11"/>
        <v>2.2088525999140525</v>
      </c>
      <c r="L30" s="88">
        <f t="shared" si="11"/>
        <v>1.5837493544499914</v>
      </c>
      <c r="M30" s="88">
        <f t="shared" si="11"/>
        <v>2.885537442245663</v>
      </c>
    </row>
    <row r="31" spans="1:14" x14ac:dyDescent="0.3">
      <c r="A31" s="21" t="s">
        <v>64</v>
      </c>
    </row>
    <row r="32" spans="1:14" x14ac:dyDescent="0.3">
      <c r="A32" s="52">
        <v>2017</v>
      </c>
      <c r="B32" s="49">
        <f>[45]I_ACT!C$6</f>
        <v>34506</v>
      </c>
      <c r="C32" s="49">
        <f>[45]I_ACT!D$6</f>
        <v>37142</v>
      </c>
      <c r="D32" s="49">
        <f>[45]I_ACT!E$6</f>
        <v>38119</v>
      </c>
      <c r="E32" s="49">
        <f>[45]I_ACT!F$6</f>
        <v>37026</v>
      </c>
      <c r="F32" s="49">
        <f>[45]I_ACT!G$6</f>
        <v>34696</v>
      </c>
      <c r="G32" s="49">
        <f>[45]I_ACT!H$6</f>
        <v>32854</v>
      </c>
      <c r="H32" s="49">
        <f>[45]I_ACT!I$6</f>
        <v>30981</v>
      </c>
      <c r="I32" s="49">
        <f>[45]I_ACT!J$6</f>
        <v>29157</v>
      </c>
      <c r="J32" s="49">
        <f>[45]I_ACT!K$6</f>
        <v>31198</v>
      </c>
      <c r="K32" s="49">
        <f>[45]I_ACT!L$6</f>
        <v>33081</v>
      </c>
      <c r="L32" s="49">
        <f>[45]I_ACT!M$6</f>
        <v>35853</v>
      </c>
      <c r="M32" s="49">
        <f>[45]I_ACT!N$6</f>
        <v>34353</v>
      </c>
      <c r="N32" s="49">
        <f>SUM(B32:M32)/12</f>
        <v>34080.5</v>
      </c>
    </row>
    <row r="33" spans="1:14" x14ac:dyDescent="0.3">
      <c r="A33" s="21">
        <v>2018</v>
      </c>
      <c r="B33" s="49">
        <f>[46]I_ACT!C$6</f>
        <v>38259</v>
      </c>
      <c r="C33" s="49">
        <f>[46]I_ACT!D$6</f>
        <v>39414</v>
      </c>
      <c r="D33" s="49">
        <f>[46]I_ACT!E$6</f>
        <v>39488</v>
      </c>
      <c r="E33" s="49">
        <f>[46]I_ACT!F$6</f>
        <v>38667</v>
      </c>
      <c r="F33" s="49">
        <f>[46]I_ACT!G$6</f>
        <v>37324</v>
      </c>
      <c r="G33" s="49">
        <f>[46]I_ACT!H$6</f>
        <v>36395</v>
      </c>
      <c r="H33" s="49">
        <f>[46]I_ACT!I$6</f>
        <v>34116</v>
      </c>
      <c r="I33" s="49">
        <f>[46]I_ACT!J$6</f>
        <v>32101</v>
      </c>
      <c r="J33" s="49">
        <f>[46]I_ACT!K$6</f>
        <v>34063</v>
      </c>
      <c r="K33" s="49">
        <f>[46]I_ACT!L$6</f>
        <v>35745</v>
      </c>
      <c r="L33" s="49">
        <f>[46]I_ACT!M$6</f>
        <v>38382</v>
      </c>
      <c r="M33" s="49">
        <f>[46]I_ACT!N$6</f>
        <v>36910</v>
      </c>
      <c r="N33" s="49">
        <f>SUM(B33:M33)/12</f>
        <v>36738.666666666664</v>
      </c>
    </row>
    <row r="34" spans="1:14" x14ac:dyDescent="0.3">
      <c r="A34" s="21">
        <v>2019</v>
      </c>
      <c r="B34" s="49">
        <f>[47]I_ACT!C$6</f>
        <v>40337</v>
      </c>
      <c r="C34" s="49">
        <f>[47]I_ACT!D$6</f>
        <v>41795</v>
      </c>
      <c r="D34" s="49">
        <f>[47]I_ACT!E$6</f>
        <v>42327</v>
      </c>
      <c r="E34" s="49">
        <f>[47]I_ACT!F$6</f>
        <v>40644</v>
      </c>
      <c r="F34" s="49">
        <f>[47]I_ACT!G$6</f>
        <v>39505</v>
      </c>
      <c r="G34" s="49">
        <f>[47]I_ACT!H$6</f>
        <v>38650</v>
      </c>
      <c r="H34" s="49">
        <f>[47]I_ACT!I$6</f>
        <v>35744</v>
      </c>
      <c r="I34" s="49">
        <f>[47]I_ACT!J$6</f>
        <v>33824</v>
      </c>
      <c r="J34" s="49">
        <f>[47]I_ACT!K$6</f>
        <v>35586</v>
      </c>
      <c r="K34" s="49">
        <f>[47]I_ACT!L$6</f>
        <v>37067</v>
      </c>
      <c r="L34" s="49">
        <f>[47]I_ACT!M$6</f>
        <v>38990</v>
      </c>
      <c r="M34" s="49">
        <f>[47]I_ACT!N$6</f>
        <v>36585</v>
      </c>
      <c r="N34" s="49">
        <f>SUM(B34:M34)/12</f>
        <v>38421.166666666664</v>
      </c>
    </row>
    <row r="35" spans="1:14" x14ac:dyDescent="0.3">
      <c r="A35" s="21">
        <v>2020</v>
      </c>
      <c r="B35" s="49">
        <v>39918</v>
      </c>
      <c r="C35" s="49">
        <v>41511</v>
      </c>
      <c r="D35" s="49">
        <v>36432</v>
      </c>
      <c r="E35" s="49">
        <v>36266</v>
      </c>
      <c r="F35" s="49">
        <v>37454</v>
      </c>
      <c r="G35" s="49">
        <v>37751</v>
      </c>
      <c r="H35" s="49">
        <v>36185</v>
      </c>
      <c r="I35" s="49">
        <v>34905</v>
      </c>
      <c r="J35" s="49">
        <v>36068</v>
      </c>
      <c r="K35" s="49">
        <v>36931</v>
      </c>
      <c r="L35" s="49">
        <v>37341</v>
      </c>
      <c r="M35" s="49">
        <v>35179</v>
      </c>
      <c r="N35" s="49">
        <v>37161.75</v>
      </c>
    </row>
    <row r="36" spans="1:14" x14ac:dyDescent="0.3">
      <c r="A36" s="21">
        <v>2021</v>
      </c>
      <c r="B36" s="49">
        <f>'[49]I_ACT RÉG. GRAL'!$C$6</f>
        <v>37323</v>
      </c>
      <c r="C36" s="49">
        <f>'[49]I_ACT RÉG. GRAL'!$D$6</f>
        <v>38561</v>
      </c>
      <c r="D36" s="49">
        <f>'[49]I_ACT RÉG. GRAL'!$E$6</f>
        <v>38707</v>
      </c>
      <c r="E36" s="49">
        <f>'[49]I_ACT RÉG. GRAL'!$F$6</f>
        <v>39088</v>
      </c>
      <c r="F36" s="49">
        <f>'[49]I_ACT RÉG. GRAL'!$G$6</f>
        <v>39429</v>
      </c>
      <c r="G36" s="49">
        <f>'[49]I_ACT RÉG. GRAL'!$H$6</f>
        <v>39016</v>
      </c>
      <c r="H36" s="49">
        <f>'[49]I_ACT RÉG. GRAL'!$I$6</f>
        <v>37388</v>
      </c>
      <c r="I36" s="49">
        <f>'[50]I_ACT RÉG. GRAL'!$J$6</f>
        <v>35759</v>
      </c>
      <c r="J36" s="49">
        <f>'[51]I_ACT RÉG. GRAL'!$K$6</f>
        <v>36807</v>
      </c>
      <c r="K36" s="49">
        <f>'[51]I_ACT RÉG. GRAL'!$L$6</f>
        <v>38087</v>
      </c>
      <c r="L36" s="49">
        <f>'[51]I_ACT RÉG. GRAL'!$M$6</f>
        <v>39070</v>
      </c>
      <c r="M36" s="49">
        <v>38004</v>
      </c>
      <c r="N36" s="49">
        <f>SUM(B36:M36)/12</f>
        <v>38103.25</v>
      </c>
    </row>
    <row r="37" spans="1:14" x14ac:dyDescent="0.3">
      <c r="A37" s="21">
        <v>2022</v>
      </c>
      <c r="B37" s="49">
        <f>'[58]I_ACT RÉG. GRAL'!$C$6</f>
        <v>39947</v>
      </c>
      <c r="C37" s="49">
        <f>'[58]I_ACT RÉG. GRAL'!$D$6</f>
        <v>41358</v>
      </c>
      <c r="D37" s="49">
        <f>'[58]I_ACT RÉG. GRAL'!$E$6</f>
        <v>41393</v>
      </c>
      <c r="E37" s="49">
        <f>'[58]I_ACT RÉG. GRAL'!$F$6</f>
        <v>40891</v>
      </c>
      <c r="F37" s="49">
        <f>'[58]I_ACT RÉG. GRAL'!$G$6</f>
        <v>40573</v>
      </c>
      <c r="G37" s="49">
        <f>'[58]I_ACT RÉG. GRAL'!$H$6</f>
        <v>39723</v>
      </c>
      <c r="H37" s="15">
        <f>'[58]I_ACT RÉG. GRAL'!$I$6</f>
        <v>38780</v>
      </c>
      <c r="I37" s="15">
        <f>[59]agosto!$W$45</f>
        <v>37481</v>
      </c>
      <c r="J37" s="49">
        <f>[59]septiembre!$W$45</f>
        <v>38730</v>
      </c>
      <c r="K37" s="49">
        <f>[59]octubre!$W$45</f>
        <v>40367</v>
      </c>
      <c r="L37" s="15">
        <f>[59]noviembre!$W$45</f>
        <v>42200</v>
      </c>
      <c r="M37" s="15">
        <f>[59]diciembre!$W$45</f>
        <v>41385</v>
      </c>
      <c r="N37" s="49">
        <f>SUM(B37:M37)/12</f>
        <v>40235.666666666664</v>
      </c>
    </row>
    <row r="38" spans="1:14" x14ac:dyDescent="0.3">
      <c r="A38" s="21">
        <v>2023</v>
      </c>
      <c r="B38" s="49">
        <f>SUM([4]Afiliados_CCAA!$G$45:$G$47)</f>
        <v>0</v>
      </c>
      <c r="C38" s="49">
        <f>SUM([6]Afiliados_BALEARES_Actividades_!$G$45:$G$47)</f>
        <v>44585</v>
      </c>
      <c r="D38" s="49">
        <f>SUM([8]Afiliados_BALEARES_Actividades_!$G$45:$G$47)</f>
        <v>44786</v>
      </c>
      <c r="E38" s="49">
        <f>SUM([10]Afiliados_BALEARES_Actividades_!$G$45:$G$47)</f>
        <v>44197</v>
      </c>
      <c r="F38" s="49">
        <f>SUM([12]Afiliados_CCAA!$G$45:$G$47)</f>
        <v>43408</v>
      </c>
      <c r="G38" s="49">
        <f>SUM([14]Afiliados_CCAA!$G$45:$G$47)</f>
        <v>40958</v>
      </c>
      <c r="H38" s="49">
        <f>SUM([52]Afiliados_CCAA!$G$45:$G$47)</f>
        <v>40958</v>
      </c>
      <c r="I38" s="49">
        <f>SUM([53]Afiliados_CCAA!$G$45:$G$47)</f>
        <v>40860</v>
      </c>
      <c r="J38" s="49">
        <f>SUM([54]Afiliados_CCAA!$G$45:$G$47)</f>
        <v>41868</v>
      </c>
      <c r="K38" s="49">
        <f>SUM([55]Afiliados_CCAA!$G$45:$G$47)</f>
        <v>43686</v>
      </c>
      <c r="L38" s="49">
        <f>SUM([56]Afiliados_CCAA!$G$45:$G$47)</f>
        <v>42835</v>
      </c>
      <c r="M38" s="49">
        <f>SUM([57]Afiliados_CCAA!$G$45:$G$47)</f>
        <v>42835</v>
      </c>
      <c r="N38" s="49">
        <f>SUM(B38:M38)/12</f>
        <v>39248</v>
      </c>
    </row>
    <row r="39" spans="1:14" x14ac:dyDescent="0.3">
      <c r="A39" s="50" t="s">
        <v>71</v>
      </c>
      <c r="B39" s="51">
        <f t="shared" ref="B39:M39" si="12">((B33-B32)/B32)*100</f>
        <v>10.876369327073553</v>
      </c>
      <c r="C39" s="51">
        <f t="shared" si="12"/>
        <v>6.1170642399439989</v>
      </c>
      <c r="D39" s="51">
        <f t="shared" si="12"/>
        <v>3.5913848736850391</v>
      </c>
      <c r="E39" s="51">
        <f t="shared" si="12"/>
        <v>4.4320207421811695</v>
      </c>
      <c r="F39" s="51">
        <f t="shared" si="12"/>
        <v>7.5743601567904077</v>
      </c>
      <c r="G39" s="51">
        <f t="shared" si="12"/>
        <v>10.777987459670054</v>
      </c>
      <c r="H39" s="51">
        <f t="shared" si="12"/>
        <v>10.119105258061392</v>
      </c>
      <c r="I39" s="51">
        <f t="shared" si="12"/>
        <v>10.097060740131013</v>
      </c>
      <c r="J39" s="51">
        <f t="shared" si="12"/>
        <v>9.1832809795499717</v>
      </c>
      <c r="K39" s="51">
        <f t="shared" si="12"/>
        <v>8.0529609141198879</v>
      </c>
      <c r="L39" s="51">
        <f t="shared" si="12"/>
        <v>7.0538030290352269</v>
      </c>
      <c r="M39" s="51">
        <f t="shared" si="12"/>
        <v>7.4433091724158</v>
      </c>
    </row>
    <row r="40" spans="1:14" x14ac:dyDescent="0.3">
      <c r="A40" s="50" t="s">
        <v>72</v>
      </c>
      <c r="B40" s="51">
        <f t="shared" ref="B40:M40" si="13">((B34-B33)/B33)*100</f>
        <v>5.431401761676991</v>
      </c>
      <c r="C40" s="51">
        <f t="shared" si="13"/>
        <v>6.0410006596640784</v>
      </c>
      <c r="D40" s="51">
        <f t="shared" si="13"/>
        <v>7.1895259319286877</v>
      </c>
      <c r="E40" s="51">
        <f t="shared" si="13"/>
        <v>5.1128869578710532</v>
      </c>
      <c r="F40" s="51">
        <f t="shared" si="13"/>
        <v>5.8434251419997851</v>
      </c>
      <c r="G40" s="51">
        <f t="shared" si="13"/>
        <v>6.1959060310482208</v>
      </c>
      <c r="H40" s="51">
        <f t="shared" si="13"/>
        <v>4.7719545081486698</v>
      </c>
      <c r="I40" s="51">
        <f t="shared" si="13"/>
        <v>5.3674340363228561</v>
      </c>
      <c r="J40" s="51">
        <f t="shared" si="13"/>
        <v>4.4711270293280103</v>
      </c>
      <c r="K40" s="51">
        <f t="shared" si="13"/>
        <v>3.6984193593509582</v>
      </c>
      <c r="L40" s="51">
        <f t="shared" si="13"/>
        <v>1.5840758688968788</v>
      </c>
      <c r="M40" s="51">
        <f t="shared" si="13"/>
        <v>-0.88052018423191536</v>
      </c>
    </row>
    <row r="41" spans="1:14" x14ac:dyDescent="0.3">
      <c r="A41" s="50" t="s">
        <v>77</v>
      </c>
      <c r="B41" s="51">
        <f t="shared" ref="B41:F43" si="14">((B35-B34)/B34)*100</f>
        <v>-1.038748543520837</v>
      </c>
      <c r="C41" s="51">
        <f t="shared" si="14"/>
        <v>-0.67950711807632491</v>
      </c>
      <c r="D41" s="51">
        <f t="shared" si="14"/>
        <v>-13.92728045928131</v>
      </c>
      <c r="E41" s="51">
        <f t="shared" si="14"/>
        <v>-10.771577600629859</v>
      </c>
      <c r="F41" s="51">
        <f t="shared" si="14"/>
        <v>-5.1917478800151882</v>
      </c>
      <c r="G41" s="51">
        <f t="shared" ref="G41:M41" si="15">((G35-G34)/G34)*100</f>
        <v>-2.326002587322122</v>
      </c>
      <c r="H41" s="51">
        <f t="shared" si="15"/>
        <v>1.2337735004476276</v>
      </c>
      <c r="I41" s="51">
        <f t="shared" si="15"/>
        <v>3.1959555345316937</v>
      </c>
      <c r="J41" s="51">
        <f t="shared" si="15"/>
        <v>1.3544652391389873</v>
      </c>
      <c r="K41" s="51">
        <f t="shared" si="15"/>
        <v>-0.36690317533115707</v>
      </c>
      <c r="L41" s="51">
        <f t="shared" si="15"/>
        <v>-4.2292895614260066</v>
      </c>
      <c r="M41" s="51">
        <f t="shared" si="15"/>
        <v>-3.8431050977176437</v>
      </c>
    </row>
    <row r="42" spans="1:14" x14ac:dyDescent="0.3">
      <c r="A42" s="50" t="s">
        <v>96</v>
      </c>
      <c r="B42" s="51">
        <f t="shared" si="14"/>
        <v>-6.5008266947241848</v>
      </c>
      <c r="C42" s="51">
        <f t="shared" si="14"/>
        <v>-7.1065500710655014</v>
      </c>
      <c r="D42" s="51">
        <f t="shared" si="14"/>
        <v>6.2445103205972767</v>
      </c>
      <c r="E42" s="51">
        <f t="shared" si="14"/>
        <v>7.7813930403132403</v>
      </c>
      <c r="F42" s="51">
        <f t="shared" si="14"/>
        <v>5.2731350456560051</v>
      </c>
      <c r="G42" s="51">
        <f t="shared" ref="G42:M43" si="16">((G36-G35)/G35)*100</f>
        <v>3.350904611798363</v>
      </c>
      <c r="H42" s="51">
        <f t="shared" si="16"/>
        <v>3.3245820091198008</v>
      </c>
      <c r="I42" s="51">
        <f t="shared" si="16"/>
        <v>2.446640882395072</v>
      </c>
      <c r="J42" s="51">
        <f t="shared" si="16"/>
        <v>2.0489076189419984</v>
      </c>
      <c r="K42" s="51">
        <f t="shared" si="16"/>
        <v>3.1301616528120011</v>
      </c>
      <c r="L42" s="51">
        <f t="shared" si="16"/>
        <v>4.6302991349990625</v>
      </c>
      <c r="M42" s="51">
        <f t="shared" si="16"/>
        <v>8.0303590210068521</v>
      </c>
    </row>
    <row r="43" spans="1:14" x14ac:dyDescent="0.3">
      <c r="A43" s="50" t="s">
        <v>100</v>
      </c>
      <c r="B43" s="88">
        <f t="shared" si="14"/>
        <v>7.0305173753449619</v>
      </c>
      <c r="C43" s="88">
        <f t="shared" si="14"/>
        <v>7.2534425974430121</v>
      </c>
      <c r="D43" s="88">
        <f t="shared" si="14"/>
        <v>6.9393133025034235</v>
      </c>
      <c r="E43" s="88">
        <f t="shared" si="14"/>
        <v>4.6126688497748667</v>
      </c>
      <c r="F43" s="88">
        <f t="shared" si="14"/>
        <v>2.9014177382129902</v>
      </c>
      <c r="G43" s="88">
        <f t="shared" si="16"/>
        <v>1.8120770965757638</v>
      </c>
      <c r="H43" s="88">
        <f t="shared" si="16"/>
        <v>3.7231197175564357</v>
      </c>
      <c r="I43" s="88">
        <f t="shared" si="16"/>
        <v>4.8155709052266564</v>
      </c>
      <c r="J43" s="88">
        <f t="shared" si="16"/>
        <v>5.2245496780503702</v>
      </c>
      <c r="K43" s="88">
        <f t="shared" si="16"/>
        <v>5.9862945361934514</v>
      </c>
      <c r="L43" s="88">
        <f t="shared" si="16"/>
        <v>8.0112618377271563</v>
      </c>
      <c r="M43" s="88">
        <f t="shared" si="16"/>
        <v>8.896431954531101</v>
      </c>
    </row>
    <row r="44" spans="1:14" x14ac:dyDescent="0.3">
      <c r="A44" s="50" t="s">
        <v>107</v>
      </c>
      <c r="B44" s="88">
        <f>((B38-B37)/B37)*100</f>
        <v>-100</v>
      </c>
      <c r="C44" s="88">
        <f t="shared" ref="C44:M44" si="17">((C38-C37)/C37)*100</f>
        <v>7.8026016731950278</v>
      </c>
      <c r="D44" s="88">
        <f t="shared" si="17"/>
        <v>8.1970381465465181</v>
      </c>
      <c r="E44" s="88">
        <f t="shared" si="17"/>
        <v>8.0849086596072475</v>
      </c>
      <c r="F44" s="88">
        <f t="shared" si="17"/>
        <v>6.9874054173958049</v>
      </c>
      <c r="G44" s="88">
        <f t="shared" si="17"/>
        <v>3.1090300329783753</v>
      </c>
      <c r="H44" s="88">
        <f t="shared" si="17"/>
        <v>5.6162970603403819</v>
      </c>
      <c r="I44" s="88">
        <f t="shared" si="17"/>
        <v>9.0152343854219463</v>
      </c>
      <c r="J44" s="88">
        <f t="shared" si="17"/>
        <v>8.1022463206816422</v>
      </c>
      <c r="K44" s="88">
        <f t="shared" si="17"/>
        <v>8.2220625758664259</v>
      </c>
      <c r="L44" s="88">
        <f t="shared" si="17"/>
        <v>1.5047393364928909</v>
      </c>
      <c r="M44" s="88">
        <f t="shared" si="17"/>
        <v>3.5036849099915424</v>
      </c>
    </row>
    <row r="45" spans="1:14" x14ac:dyDescent="0.3">
      <c r="A45" s="21" t="s">
        <v>65</v>
      </c>
    </row>
    <row r="46" spans="1:14" x14ac:dyDescent="0.3">
      <c r="A46" s="52">
        <v>2017</v>
      </c>
      <c r="B46" s="49">
        <f>[45]I_ACT!C$10</f>
        <v>35083</v>
      </c>
      <c r="C46" s="49">
        <f>[45]I_ACT!D$10</f>
        <v>44301</v>
      </c>
      <c r="D46" s="49">
        <f>[45]I_ACT!E$10</f>
        <v>61793</v>
      </c>
      <c r="E46" s="49">
        <f>[45]I_ACT!F$10</f>
        <v>97049</v>
      </c>
      <c r="F46" s="49">
        <f>[45]I_ACT!G$10</f>
        <v>123792</v>
      </c>
      <c r="G46" s="49">
        <f>[45]I_ACT!H$10</f>
        <v>135215</v>
      </c>
      <c r="H46" s="49">
        <f>[45]I_ACT!I$10</f>
        <v>141166</v>
      </c>
      <c r="I46" s="49">
        <f>[45]I_ACT!J$10</f>
        <v>137976</v>
      </c>
      <c r="J46" s="49">
        <f>[45]I_ACT!K$10</f>
        <v>128786</v>
      </c>
      <c r="K46" s="49">
        <f>[45]I_ACT!L$10</f>
        <v>71894</v>
      </c>
      <c r="L46" s="49">
        <f>[45]I_ACT!M$10</f>
        <v>40780</v>
      </c>
      <c r="M46" s="49">
        <f>[45]I_ACT!N$10</f>
        <v>37487</v>
      </c>
      <c r="N46" s="49">
        <f>SUM(B46:M46)/12</f>
        <v>87943.5</v>
      </c>
    </row>
    <row r="47" spans="1:14" x14ac:dyDescent="0.3">
      <c r="A47" s="21">
        <v>2018</v>
      </c>
      <c r="B47" s="49">
        <f>[46]I_ACT!C$10</f>
        <v>37332</v>
      </c>
      <c r="C47" s="49">
        <f>[46]I_ACT!D$10</f>
        <v>47170</v>
      </c>
      <c r="D47" s="49">
        <f>[46]I_ACT!E$10</f>
        <v>69928</v>
      </c>
      <c r="E47" s="49">
        <f>[46]I_ACT!F$10</f>
        <v>100228</v>
      </c>
      <c r="F47" s="49">
        <f>[46]I_ACT!G$10</f>
        <v>127329</v>
      </c>
      <c r="G47" s="49">
        <f>[46]I_ACT!H$10</f>
        <v>139334</v>
      </c>
      <c r="H47" s="49">
        <f>[46]I_ACT!I$10</f>
        <v>143496</v>
      </c>
      <c r="I47" s="49">
        <f>[46]I_ACT!J$10</f>
        <v>139927</v>
      </c>
      <c r="J47" s="49">
        <f>[46]I_ACT!K$10</f>
        <v>131572</v>
      </c>
      <c r="K47" s="49">
        <f>[46]I_ACT!L$10</f>
        <v>72001</v>
      </c>
      <c r="L47" s="49">
        <f>[46]I_ACT!M$10</f>
        <v>41007</v>
      </c>
      <c r="M47" s="49">
        <f>[46]I_ACT!N$10</f>
        <v>38211</v>
      </c>
      <c r="N47" s="49">
        <f>SUM(B47:M47)/12</f>
        <v>90627.916666666672</v>
      </c>
    </row>
    <row r="48" spans="1:14" x14ac:dyDescent="0.3">
      <c r="A48" s="21">
        <v>2019</v>
      </c>
      <c r="B48" s="49">
        <f>[47]I_ACT!C$10</f>
        <v>37646</v>
      </c>
      <c r="C48" s="49">
        <f>[47]I_ACT!D$10</f>
        <v>47504</v>
      </c>
      <c r="D48" s="49">
        <f>[47]I_ACT!E$10</f>
        <v>65390</v>
      </c>
      <c r="E48" s="49">
        <f>[47]I_ACT!F$10</f>
        <v>103671</v>
      </c>
      <c r="F48" s="49">
        <f>[47]I_ACT!G$10</f>
        <v>128185</v>
      </c>
      <c r="G48" s="49">
        <f>[47]I_ACT!H$10</f>
        <v>140574</v>
      </c>
      <c r="H48" s="49">
        <f>[47]I_ACT!I$10</f>
        <v>145419</v>
      </c>
      <c r="I48" s="49">
        <f>[47]I_ACT!J$10</f>
        <v>145374</v>
      </c>
      <c r="J48" s="49">
        <f>[47]I_ACT!K$10</f>
        <v>128339</v>
      </c>
      <c r="K48" s="49">
        <f>[47]I_ACT!L$10</f>
        <v>66329</v>
      </c>
      <c r="L48" s="49">
        <f>[47]I_ACT!M$10</f>
        <v>44692</v>
      </c>
      <c r="M48" s="49">
        <f>[47]I_ACT!N$10</f>
        <v>38875</v>
      </c>
      <c r="N48" s="49">
        <f>SUM(B48:M48)/12</f>
        <v>90999.833333333328</v>
      </c>
    </row>
    <row r="49" spans="1:14" x14ac:dyDescent="0.3">
      <c r="A49" s="21">
        <v>2020</v>
      </c>
      <c r="B49" s="49">
        <v>37813</v>
      </c>
      <c r="C49" s="49">
        <v>48627</v>
      </c>
      <c r="D49" s="49">
        <v>52214</v>
      </c>
      <c r="E49" s="49">
        <v>77200</v>
      </c>
      <c r="F49" s="49">
        <v>89228</v>
      </c>
      <c r="G49" s="49">
        <v>92502</v>
      </c>
      <c r="H49" s="49">
        <v>102619</v>
      </c>
      <c r="I49" s="49">
        <v>99484</v>
      </c>
      <c r="J49" s="49">
        <v>88257</v>
      </c>
      <c r="K49" s="49">
        <v>38532</v>
      </c>
      <c r="L49" s="49">
        <v>32058</v>
      </c>
      <c r="M49" s="49">
        <v>30281</v>
      </c>
      <c r="N49" s="49">
        <v>65734.583333333328</v>
      </c>
    </row>
    <row r="50" spans="1:14" x14ac:dyDescent="0.3">
      <c r="A50" s="21">
        <v>2021</v>
      </c>
      <c r="B50" s="49">
        <f>'[49]I_ACT RÉG. GRAL'!$C$10</f>
        <v>27824</v>
      </c>
      <c r="C50" s="49">
        <f>'[49]I_ACT RÉG. GRAL'!$D$10</f>
        <v>27641</v>
      </c>
      <c r="D50" s="49">
        <f>'[49]I_ACT RÉG. GRAL'!$E$10</f>
        <v>33588</v>
      </c>
      <c r="E50" s="49">
        <f>'[49]I_ACT RÉG. GRAL'!$F$10</f>
        <v>38870</v>
      </c>
      <c r="F50" s="49">
        <f>'[49]I_ACT RÉG. GRAL'!$G$10</f>
        <v>65275</v>
      </c>
      <c r="G50" s="49">
        <f>'[49]I_ACT RÉG. GRAL'!$H$10</f>
        <v>105471</v>
      </c>
      <c r="H50" s="49">
        <f>'[49]I_ACT RÉG. GRAL'!$I$10</f>
        <v>119625</v>
      </c>
      <c r="I50" s="49">
        <f>'[50]I_ACT RÉG. GRAL'!$J$10</f>
        <v>119349</v>
      </c>
      <c r="J50" s="49">
        <f>'[51]I_ACT RÉG. GRAL'!$K$10</f>
        <v>107696</v>
      </c>
      <c r="K50" s="49">
        <f>'[51]I_ACT RÉG. GRAL'!$L$10</f>
        <v>81169</v>
      </c>
      <c r="L50" s="49">
        <f>'[51]I_ACT RÉG. GRAL'!$M$10</f>
        <v>39562</v>
      </c>
      <c r="M50" s="49">
        <v>36218</v>
      </c>
      <c r="N50" s="49">
        <f>SUM(B50:M50)/12</f>
        <v>66857.333333333328</v>
      </c>
    </row>
    <row r="51" spans="1:14" x14ac:dyDescent="0.3">
      <c r="A51" s="21">
        <v>2022</v>
      </c>
      <c r="B51" s="49">
        <f>'[58]I_ACT RÉG. GRAL'!$C$10</f>
        <v>33507</v>
      </c>
      <c r="C51" s="49">
        <f>'[58]I_ACT RÉG. GRAL'!$D$10</f>
        <v>42605</v>
      </c>
      <c r="D51" s="49">
        <f>'[58]I_ACT RÉG. GRAL'!$E$10</f>
        <v>63424</v>
      </c>
      <c r="E51" s="49">
        <f>'[58]I_ACT RÉG. GRAL'!$F$10</f>
        <v>106473</v>
      </c>
      <c r="F51" s="49">
        <f>'[58]I_ACT RÉG. GRAL'!$G$10</f>
        <v>130839</v>
      </c>
      <c r="G51" s="49">
        <f>'[58]I_ACT RÉG. GRAL'!$H$10</f>
        <v>143346</v>
      </c>
      <c r="H51" s="15">
        <f>'[58]I_ACT RÉG. GRAL'!$I$10</f>
        <v>150668</v>
      </c>
      <c r="I51" s="15">
        <f>[59]agosto!$W$56</f>
        <v>148208</v>
      </c>
      <c r="J51" s="49">
        <f>'[60]I_ACT RÉG. GRAL'!$K$10</f>
        <v>133766</v>
      </c>
      <c r="K51" s="49">
        <f>'[60]I_ACT RÉG. GRAL'!$L$10</f>
        <v>82832</v>
      </c>
      <c r="L51" s="15">
        <f>[59]noviembre!$W$56</f>
        <v>44589</v>
      </c>
      <c r="M51" s="15">
        <f>[59]diciembre!$W$56</f>
        <v>39486</v>
      </c>
      <c r="N51" s="49">
        <f>SUM(B51:M51)/12</f>
        <v>93311.916666666672</v>
      </c>
    </row>
    <row r="52" spans="1:14" x14ac:dyDescent="0.3">
      <c r="A52" s="21">
        <v>2023</v>
      </c>
      <c r="B52" s="49">
        <f>SUM([4]Afiliados_CCAA!$G$56:$G$57)</f>
        <v>0</v>
      </c>
      <c r="C52" s="49">
        <f>SUM([6]Afiliados_BALEARES_Actividades_!$G$56:$G$57)</f>
        <v>48619</v>
      </c>
      <c r="D52" s="49">
        <f>SUM([8]Afiliados_BALEARES_Actividades_!$G$56:$G$57)</f>
        <v>77761</v>
      </c>
      <c r="E52" s="49">
        <f>SUM([10]Afiliados_BALEARES_Actividades_!$G$56:$G$57)</f>
        <v>117844</v>
      </c>
      <c r="F52" s="49">
        <f>SUM([12]Afiliados_CCAA!$G$56:$G$57)</f>
        <v>153111</v>
      </c>
      <c r="G52" s="49">
        <f>SUM([14]Afiliados_CCAA!$G$56:$G$57)</f>
        <v>159260</v>
      </c>
      <c r="H52" s="49">
        <f>SUM([52]Afiliados_CCAA!$G$56:$G$57)</f>
        <v>159260</v>
      </c>
      <c r="I52" s="49">
        <f>SUM([53]Afiliados_CCAA!$G$56:$G$57)</f>
        <v>146135</v>
      </c>
      <c r="J52" s="49">
        <f>SUM([54]Afiliados_CCAA!$G$56:$G$57)</f>
        <v>84517</v>
      </c>
      <c r="K52" s="49">
        <f>SUM([55]Afiliados_CCAA!$G$56:$G$57)</f>
        <v>46112</v>
      </c>
      <c r="L52" s="49">
        <f>SUM([56]Afiliados_CCAA!$G$56:$G$57)</f>
        <v>42273</v>
      </c>
      <c r="M52" s="49">
        <f>SUM([57]Afiliados_CCAA!$G$56:$G$57)</f>
        <v>42273</v>
      </c>
      <c r="N52" s="49">
        <f>SUM(B52:M52)/12</f>
        <v>89763.75</v>
      </c>
    </row>
    <row r="53" spans="1:14" x14ac:dyDescent="0.3">
      <c r="A53" s="50" t="s">
        <v>71</v>
      </c>
      <c r="B53" s="51">
        <f t="shared" ref="B53:M53" si="18">((B47-B46)/B46)*100</f>
        <v>6.410512213892769</v>
      </c>
      <c r="C53" s="51">
        <f t="shared" si="18"/>
        <v>6.4761517798695296</v>
      </c>
      <c r="D53" s="51">
        <f t="shared" si="18"/>
        <v>13.164921593060702</v>
      </c>
      <c r="E53" s="51">
        <f t="shared" si="18"/>
        <v>3.2756648703232387</v>
      </c>
      <c r="F53" s="51">
        <f t="shared" si="18"/>
        <v>2.8572120977122917</v>
      </c>
      <c r="G53" s="51">
        <f t="shared" si="18"/>
        <v>3.0462596605406205</v>
      </c>
      <c r="H53" s="51">
        <f t="shared" si="18"/>
        <v>1.6505390816485555</v>
      </c>
      <c r="I53" s="51">
        <f t="shared" si="18"/>
        <v>1.4140140314257552</v>
      </c>
      <c r="J53" s="51">
        <f t="shared" si="18"/>
        <v>2.1632786172410046</v>
      </c>
      <c r="K53" s="51">
        <f t="shared" si="18"/>
        <v>0.14883022227167775</v>
      </c>
      <c r="L53" s="51">
        <f t="shared" si="18"/>
        <v>0.55664541441883275</v>
      </c>
      <c r="M53" s="51">
        <f t="shared" si="18"/>
        <v>1.9313361965481366</v>
      </c>
    </row>
    <row r="54" spans="1:14" x14ac:dyDescent="0.3">
      <c r="A54" s="50" t="s">
        <v>72</v>
      </c>
      <c r="B54" s="51">
        <f t="shared" ref="B54:M54" si="19">((B48-B47)/B47)*100</f>
        <v>0.84110146790956819</v>
      </c>
      <c r="C54" s="51">
        <f t="shared" si="19"/>
        <v>0.70807716769132922</v>
      </c>
      <c r="D54" s="51">
        <f t="shared" si="19"/>
        <v>-6.4895320901498685</v>
      </c>
      <c r="E54" s="51">
        <f t="shared" si="19"/>
        <v>3.435167817376382</v>
      </c>
      <c r="F54" s="51">
        <f t="shared" si="19"/>
        <v>0.67227418734145405</v>
      </c>
      <c r="G54" s="51">
        <f t="shared" si="19"/>
        <v>0.88994789498614835</v>
      </c>
      <c r="H54" s="51">
        <f t="shared" si="19"/>
        <v>1.3401070413112561</v>
      </c>
      <c r="I54" s="51">
        <f t="shared" si="19"/>
        <v>3.8927440736955701</v>
      </c>
      <c r="J54" s="51">
        <f t="shared" si="19"/>
        <v>-2.4572097406743074</v>
      </c>
      <c r="K54" s="51">
        <f t="shared" si="19"/>
        <v>-7.8776683657171427</v>
      </c>
      <c r="L54" s="51">
        <f t="shared" si="19"/>
        <v>8.98627063672056</v>
      </c>
      <c r="M54" s="51">
        <f t="shared" si="19"/>
        <v>1.737719504854623</v>
      </c>
    </row>
    <row r="55" spans="1:14" x14ac:dyDescent="0.3">
      <c r="A55" s="50" t="s">
        <v>77</v>
      </c>
      <c r="B55" s="51">
        <f t="shared" ref="B55:F57" si="20">((B49-B48)/B48)*100</f>
        <v>0.44360622642511821</v>
      </c>
      <c r="C55" s="51">
        <f t="shared" si="20"/>
        <v>2.3640114516672281</v>
      </c>
      <c r="D55" s="51">
        <f t="shared" si="20"/>
        <v>-20.149870010705001</v>
      </c>
      <c r="E55" s="51">
        <f t="shared" si="20"/>
        <v>-25.533659364721089</v>
      </c>
      <c r="F55" s="51">
        <f t="shared" si="20"/>
        <v>-30.391231423333466</v>
      </c>
      <c r="G55" s="51">
        <f t="shared" ref="G55:M55" si="21">((G49-G48)/G48)*100</f>
        <v>-34.196935421913018</v>
      </c>
      <c r="H55" s="51">
        <f t="shared" si="21"/>
        <v>-29.432192492040244</v>
      </c>
      <c r="I55" s="51">
        <f t="shared" si="21"/>
        <v>-31.566855146037121</v>
      </c>
      <c r="J55" s="51">
        <f t="shared" si="21"/>
        <v>-31.23134822618222</v>
      </c>
      <c r="K55" s="51">
        <f t="shared" si="21"/>
        <v>-41.907762818676595</v>
      </c>
      <c r="L55" s="51">
        <f t="shared" si="21"/>
        <v>-28.269041439183745</v>
      </c>
      <c r="M55" s="51">
        <f t="shared" si="21"/>
        <v>-22.106752411575563</v>
      </c>
    </row>
    <row r="56" spans="1:14" x14ac:dyDescent="0.3">
      <c r="A56" s="50" t="s">
        <v>96</v>
      </c>
      <c r="B56" s="51">
        <f t="shared" si="20"/>
        <v>-26.416840769047685</v>
      </c>
      <c r="C56" s="51">
        <f t="shared" si="20"/>
        <v>-43.157093795627944</v>
      </c>
      <c r="D56" s="51">
        <f t="shared" si="20"/>
        <v>-35.67242502010955</v>
      </c>
      <c r="E56" s="51">
        <f t="shared" si="20"/>
        <v>-49.65025906735751</v>
      </c>
      <c r="F56" s="51">
        <f t="shared" si="20"/>
        <v>-26.844712422109652</v>
      </c>
      <c r="G56" s="51">
        <f t="shared" ref="G56:M57" si="22">((G50-G49)/G49)*100</f>
        <v>14.020237400272425</v>
      </c>
      <c r="H56" s="51">
        <f t="shared" si="22"/>
        <v>16.571979847786473</v>
      </c>
      <c r="I56" s="51">
        <f t="shared" si="22"/>
        <v>19.968035060914318</v>
      </c>
      <c r="J56" s="51">
        <f t="shared" si="22"/>
        <v>22.025448406358702</v>
      </c>
      <c r="K56" s="51">
        <f t="shared" si="22"/>
        <v>110.65348281947472</v>
      </c>
      <c r="L56" s="51">
        <f t="shared" si="22"/>
        <v>23.407573772537276</v>
      </c>
      <c r="M56" s="51">
        <f t="shared" si="22"/>
        <v>19.606353819226577</v>
      </c>
    </row>
    <row r="57" spans="1:14" x14ac:dyDescent="0.3">
      <c r="A57" s="50" t="s">
        <v>100</v>
      </c>
      <c r="B57" s="88">
        <f t="shared" si="20"/>
        <v>20.424813110983322</v>
      </c>
      <c r="C57" s="88">
        <f t="shared" si="20"/>
        <v>54.136970442458662</v>
      </c>
      <c r="D57" s="88">
        <f t="shared" si="20"/>
        <v>88.829343813266647</v>
      </c>
      <c r="E57" s="88">
        <f t="shared" si="20"/>
        <v>173.92076151273477</v>
      </c>
      <c r="F57" s="88">
        <f t="shared" si="20"/>
        <v>100.44274224435081</v>
      </c>
      <c r="G57" s="88">
        <f t="shared" si="22"/>
        <v>35.910345023750608</v>
      </c>
      <c r="H57" s="88">
        <f t="shared" si="22"/>
        <v>25.950261233019855</v>
      </c>
      <c r="I57" s="88">
        <f t="shared" si="22"/>
        <v>24.18034503850053</v>
      </c>
      <c r="J57" s="88">
        <f t="shared" si="22"/>
        <v>24.207027187639284</v>
      </c>
      <c r="K57" s="88">
        <f t="shared" si="22"/>
        <v>2.048811738471584</v>
      </c>
      <c r="L57" s="88">
        <f t="shared" si="22"/>
        <v>12.706637682624741</v>
      </c>
      <c r="M57" s="88">
        <f t="shared" si="22"/>
        <v>9.0231376663537457</v>
      </c>
    </row>
    <row r="58" spans="1:14" x14ac:dyDescent="0.3">
      <c r="A58" s="50" t="s">
        <v>107</v>
      </c>
      <c r="B58" s="88">
        <f>((B52-B51)/B51)*100</f>
        <v>-100</v>
      </c>
      <c r="C58" s="88">
        <f t="shared" ref="C58:M58" si="23">((C52-C51)/C51)*100</f>
        <v>14.115714118061259</v>
      </c>
      <c r="D58" s="88">
        <f t="shared" si="23"/>
        <v>22.605007568113017</v>
      </c>
      <c r="E58" s="88">
        <f t="shared" si="23"/>
        <v>10.679702835460633</v>
      </c>
      <c r="F58" s="88">
        <f t="shared" si="23"/>
        <v>17.022447435397702</v>
      </c>
      <c r="G58" s="88">
        <f t="shared" si="23"/>
        <v>11.101809607523055</v>
      </c>
      <c r="H58" s="88">
        <f t="shared" si="23"/>
        <v>5.7026044017309578</v>
      </c>
      <c r="I58" s="88">
        <f t="shared" si="23"/>
        <v>-1.3987099211918386</v>
      </c>
      <c r="J58" s="88">
        <f t="shared" si="23"/>
        <v>-36.817277933107064</v>
      </c>
      <c r="K58" s="88">
        <f t="shared" si="23"/>
        <v>-44.330693451806063</v>
      </c>
      <c r="L58" s="88">
        <f t="shared" si="23"/>
        <v>-5.1941061696831055</v>
      </c>
      <c r="M58" s="88">
        <f t="shared" si="23"/>
        <v>7.0581978422732101</v>
      </c>
    </row>
    <row r="59" spans="1:14" x14ac:dyDescent="0.3">
      <c r="A59" s="21" t="s">
        <v>66</v>
      </c>
    </row>
    <row r="60" spans="1:14" x14ac:dyDescent="0.3">
      <c r="A60" s="52">
        <v>2017</v>
      </c>
      <c r="B60" s="49">
        <f>[45]I_ACT!C$11</f>
        <v>202545</v>
      </c>
      <c r="C60" s="49">
        <f>[45]I_ACT!D$11</f>
        <v>206675</v>
      </c>
      <c r="D60" s="49">
        <f>[45]I_ACT!E$11</f>
        <v>214724</v>
      </c>
      <c r="E60" s="49">
        <f>[45]I_ACT!F$11</f>
        <v>229781</v>
      </c>
      <c r="F60" s="49">
        <f>[45]I_ACT!G$11</f>
        <v>242354</v>
      </c>
      <c r="G60" s="49">
        <f>[45]I_ACT!H$11</f>
        <v>247999</v>
      </c>
      <c r="H60" s="49">
        <f>[45]I_ACT!I$11</f>
        <v>252750</v>
      </c>
      <c r="I60" s="49">
        <f>[45]I_ACT!J$11</f>
        <v>248278</v>
      </c>
      <c r="J60" s="49">
        <f>[45]I_ACT!K$11</f>
        <v>246766</v>
      </c>
      <c r="K60" s="49">
        <f>[45]I_ACT!L$11</f>
        <v>226839</v>
      </c>
      <c r="L60" s="49">
        <f>[45]I_ACT!M$11</f>
        <v>215753</v>
      </c>
      <c r="M60" s="49">
        <f>[45]I_ACT!N$11</f>
        <v>214989</v>
      </c>
      <c r="N60" s="49">
        <f>SUM(B60:M60)/12</f>
        <v>229121.08333333334</v>
      </c>
    </row>
    <row r="61" spans="1:14" x14ac:dyDescent="0.3">
      <c r="A61" s="21">
        <v>2018</v>
      </c>
      <c r="B61" s="49">
        <f>[46]I_ACT!C$11</f>
        <v>212374</v>
      </c>
      <c r="C61" s="49">
        <f>[46]I_ACT!D$11</f>
        <v>216459</v>
      </c>
      <c r="D61" s="49">
        <f>[46]I_ACT!E$11</f>
        <v>226362</v>
      </c>
      <c r="E61" s="49">
        <f>[46]I_ACT!F$11</f>
        <v>237526</v>
      </c>
      <c r="F61" s="49">
        <f>[46]I_ACT!G$11</f>
        <v>251445</v>
      </c>
      <c r="G61" s="49">
        <f>[46]I_ACT!H$11</f>
        <v>259661</v>
      </c>
      <c r="H61" s="49">
        <f>[46]I_ACT!I$11</f>
        <v>261345</v>
      </c>
      <c r="I61" s="49">
        <f>[46]I_ACT!J$11</f>
        <v>256087</v>
      </c>
      <c r="J61" s="49">
        <f>[46]I_ACT!K$11</f>
        <v>255395</v>
      </c>
      <c r="K61" s="49">
        <f>[46]I_ACT!L$11</f>
        <v>232239</v>
      </c>
      <c r="L61" s="49">
        <f>[46]I_ACT!M$11</f>
        <v>222735</v>
      </c>
      <c r="M61" s="49">
        <f>[46]I_ACT!N$11</f>
        <v>221816</v>
      </c>
      <c r="N61" s="49">
        <f>SUM(B61:M61)/12</f>
        <v>237787</v>
      </c>
    </row>
    <row r="62" spans="1:14" x14ac:dyDescent="0.3">
      <c r="A62" s="21">
        <v>2019</v>
      </c>
      <c r="B62" s="49">
        <f>[47]I_ACT!C$11</f>
        <v>218148</v>
      </c>
      <c r="C62" s="49">
        <f>[47]I_ACT!D$11</f>
        <v>221466</v>
      </c>
      <c r="D62" s="49">
        <f>[47]I_ACT!E$11</f>
        <v>230920</v>
      </c>
      <c r="E62" s="49">
        <f>[47]I_ACT!F$11</f>
        <v>245205</v>
      </c>
      <c r="F62" s="49">
        <f>[47]I_ACT!G$11</f>
        <v>257883</v>
      </c>
      <c r="G62" s="49">
        <f>[47]I_ACT!H$11</f>
        <v>265622</v>
      </c>
      <c r="H62" s="49">
        <f>[47]I_ACT!I$11</f>
        <v>267596</v>
      </c>
      <c r="I62" s="49">
        <f>[47]I_ACT!J$11</f>
        <v>266579</v>
      </c>
      <c r="J62" s="49">
        <f>[47]I_ACT!K$11</f>
        <v>258384</v>
      </c>
      <c r="K62" s="49">
        <f>[47]I_ACT!L$11</f>
        <v>235084</v>
      </c>
      <c r="L62" s="49">
        <f>[47]I_ACT!M$11</f>
        <v>230909</v>
      </c>
      <c r="M62" s="49">
        <f>[47]I_ACT!N$11</f>
        <v>227225</v>
      </c>
      <c r="N62" s="49">
        <f>SUM(B62:M62)/12</f>
        <v>243751.75</v>
      </c>
    </row>
    <row r="63" spans="1:14" x14ac:dyDescent="0.3">
      <c r="A63" s="21">
        <v>2020</v>
      </c>
      <c r="B63" s="49">
        <v>223355</v>
      </c>
      <c r="C63" s="49">
        <v>228145</v>
      </c>
      <c r="D63" s="49">
        <v>226053</v>
      </c>
      <c r="E63" s="49">
        <v>228860</v>
      </c>
      <c r="F63" s="49">
        <v>233753</v>
      </c>
      <c r="G63" s="49">
        <v>233631</v>
      </c>
      <c r="H63" s="49">
        <v>237897</v>
      </c>
      <c r="I63" s="49">
        <v>236686</v>
      </c>
      <c r="J63" s="49">
        <v>235554</v>
      </c>
      <c r="K63" s="49">
        <v>226402</v>
      </c>
      <c r="L63" s="49">
        <v>221022</v>
      </c>
      <c r="M63" s="49">
        <v>222241</v>
      </c>
      <c r="N63" s="49">
        <v>229466.58333333334</v>
      </c>
    </row>
    <row r="64" spans="1:14" x14ac:dyDescent="0.3">
      <c r="A64" s="21">
        <v>2021</v>
      </c>
      <c r="B64" s="49">
        <f>'[49]I_ACT RÉG. GRAL'!$C$11</f>
        <v>219957</v>
      </c>
      <c r="C64" s="49">
        <f>'[49]I_ACT RÉG. GRAL'!$D$11</f>
        <v>219972</v>
      </c>
      <c r="D64" s="49">
        <f>'[49]I_ACT RÉG. GRAL'!$E$11</f>
        <v>220761</v>
      </c>
      <c r="E64" s="49">
        <f>'[49]I_ACT RÉG. GRAL'!$F$11</f>
        <v>223864</v>
      </c>
      <c r="F64" s="49">
        <f>'[49]I_ACT RÉG. GRAL'!$G$11</f>
        <v>233485</v>
      </c>
      <c r="G64" s="49">
        <f>'[49]I_ACT RÉG. GRAL'!$H$11</f>
        <v>247095</v>
      </c>
      <c r="H64" s="49">
        <f>'[49]I_ACT RÉG. GRAL'!$I$11</f>
        <v>256067</v>
      </c>
      <c r="I64" s="49">
        <f>'[50]I_ACT RÉG. GRAL'!$J$11</f>
        <v>250922</v>
      </c>
      <c r="J64" s="49">
        <f>'[51]I_ACT RÉG. GRAL'!$K$11</f>
        <v>247413</v>
      </c>
      <c r="K64" s="49">
        <f>'[51]I_ACT RÉG. GRAL'!$L$11</f>
        <v>245994</v>
      </c>
      <c r="L64" s="49">
        <f>'[51]I_ACT RÉG. GRAL'!$M$11</f>
        <v>232035</v>
      </c>
      <c r="M64" s="49">
        <v>232273</v>
      </c>
      <c r="N64" s="49">
        <f>SUM(B64:M64)/12</f>
        <v>235819.83333333334</v>
      </c>
    </row>
    <row r="65" spans="1:14" x14ac:dyDescent="0.3">
      <c r="A65" s="21">
        <v>2022</v>
      </c>
      <c r="B65" s="49">
        <f>'[58]I_ACT RÉG. GRAL'!$C$11</f>
        <v>228910</v>
      </c>
      <c r="C65" s="49">
        <f>'[58]I_ACT RÉG. GRAL'!$D$11</f>
        <v>232067</v>
      </c>
      <c r="D65" s="49">
        <f>'[58]I_ACT RÉG. GRAL'!$E$11</f>
        <v>238974</v>
      </c>
      <c r="E65" s="49">
        <f>'[58]I_ACT RÉG. GRAL'!$F$11</f>
        <v>253959</v>
      </c>
      <c r="F65" s="49">
        <f>'[58]I_ACT RÉG. GRAL'!$G$11</f>
        <v>263525</v>
      </c>
      <c r="G65" s="49">
        <f>'[58]I_ACT RÉG. GRAL'!$H$11</f>
        <v>268967</v>
      </c>
      <c r="H65" s="15">
        <f>'[58]I_ACT RÉG. GRAL'!$I$11</f>
        <v>275487</v>
      </c>
      <c r="I65" s="15">
        <f>[59]agosto!$Y$58</f>
        <v>265456</v>
      </c>
      <c r="J65" s="49">
        <f>'[60]I_ACT RÉG. GRAL'!$K$11</f>
        <v>265484</v>
      </c>
      <c r="K65" s="49">
        <f>'[60]I_ACT RÉG. GRAL'!$L$11</f>
        <v>252002</v>
      </c>
      <c r="L65" s="15">
        <f>[59]noviembre!$Y$58</f>
        <v>235855</v>
      </c>
      <c r="M65" s="15">
        <f>[59]diciembre!$Y$58</f>
        <v>235407</v>
      </c>
      <c r="N65" s="49">
        <f>SUM(B65:M65)/12</f>
        <v>251341.08333333334</v>
      </c>
    </row>
    <row r="66" spans="1:14" x14ac:dyDescent="0.3">
      <c r="A66" s="21">
        <v>2023</v>
      </c>
      <c r="B66" s="49">
        <f>SUM([4]Afiliados_CCAA!$G$48:$G$55,[4]Afiliados_CCAA!$G$58:$G$95)</f>
        <v>0</v>
      </c>
      <c r="C66" s="49">
        <f>SUM([6]Afiliados_BALEARES_Actividades_!$G$48:$G$55,[6]Afiliados_BALEARES_Actividades_!$G$58:$G$95)</f>
        <v>236488</v>
      </c>
      <c r="D66" s="49">
        <f>SUM([8]Afiliados_BALEARES_Actividades_!$G$48:$G$55,[8]Afiliados_BALEARES_Actividades_!$G$58:$G$95)</f>
        <v>247109</v>
      </c>
      <c r="E66" s="49">
        <f>SUM([10]Afiliados_BALEARES_Actividades_!$G$48:$G$55,[10]Afiliados_BALEARES_Actividades_!$G$58:$G$95)</f>
        <v>262748</v>
      </c>
      <c r="F66" s="49">
        <f>SUM([12]Afiliados_CCAA!$G$48:$G$55,[12]Afiliados_CCAA!$G$58:$G$95)</f>
        <v>278309</v>
      </c>
      <c r="G66" s="49">
        <f>SUM([14]Afiliados_CCAA!$G$48:$G$55,[14]Afiliados_CCAA!$G$58:$G$95)</f>
        <v>278309</v>
      </c>
      <c r="H66" s="49">
        <f>SUM([52]Afiliados_CCAA!$G$48:$G$55,[52]Afiliados_CCAA!$G$58:$G$95)</f>
        <v>283418</v>
      </c>
      <c r="I66" s="49">
        <f>SUM([53]Afiliados_CCAA!$G$48:$G$55,[53]Afiliados_CCAA!$G$58:$G$95)</f>
        <v>273824</v>
      </c>
      <c r="J66" s="49">
        <f>SUM([54]Afiliados_CCAA!$G$48:$G$55,[54]Afiliados_CCAA!$G$58:$G$95)</f>
        <v>248750</v>
      </c>
      <c r="K66" s="49">
        <f>SUM([55]Afiliados_CCAA!$G$48:$G$55,[54]Afiliados_CCAA!$G$58:$G$95)</f>
        <v>241747</v>
      </c>
      <c r="L66" s="49">
        <f>SUM([56]Afiliados_CCAA!$G$48:$G$55,[56]Afiliados_CCAA!$G$58:$G$95)</f>
        <v>241949</v>
      </c>
      <c r="M66" s="49">
        <f>SUM([57]Afiliados_CCAA!$G$48:$G$55,[57]Afiliados_CCAA!$G$58:$G$95)</f>
        <v>241054</v>
      </c>
      <c r="N66" s="49">
        <f>SUM(B66:M66)/12</f>
        <v>236142.08333333334</v>
      </c>
    </row>
    <row r="67" spans="1:14" x14ac:dyDescent="0.3">
      <c r="A67" s="50" t="s">
        <v>71</v>
      </c>
      <c r="B67" s="51">
        <f t="shared" ref="B67:M67" si="24">((B61-B60)/B60)*100</f>
        <v>4.8527487718778541</v>
      </c>
      <c r="C67" s="51">
        <f t="shared" si="24"/>
        <v>4.734002661183017</v>
      </c>
      <c r="D67" s="51">
        <f t="shared" si="24"/>
        <v>5.4199809988636574</v>
      </c>
      <c r="E67" s="51">
        <f t="shared" si="24"/>
        <v>3.3706007024079452</v>
      </c>
      <c r="F67" s="51">
        <f t="shared" si="24"/>
        <v>3.7511243882915073</v>
      </c>
      <c r="G67" s="51">
        <f t="shared" si="24"/>
        <v>4.7024383162835335</v>
      </c>
      <c r="H67" s="51">
        <f t="shared" si="24"/>
        <v>3.4005934718100894</v>
      </c>
      <c r="I67" s="51">
        <f t="shared" si="24"/>
        <v>3.1452645824438732</v>
      </c>
      <c r="J67" s="51">
        <f t="shared" si="24"/>
        <v>3.4968350583143541</v>
      </c>
      <c r="K67" s="51">
        <f t="shared" si="24"/>
        <v>2.3805430283152367</v>
      </c>
      <c r="L67" s="51">
        <f t="shared" si="24"/>
        <v>3.2361079567839153</v>
      </c>
      <c r="M67" s="51">
        <f t="shared" si="24"/>
        <v>3.1755113052295698</v>
      </c>
    </row>
    <row r="68" spans="1:14" x14ac:dyDescent="0.3">
      <c r="A68" s="50" t="s">
        <v>72</v>
      </c>
      <c r="B68" s="51">
        <f t="shared" ref="B68:M68" si="25">((B62-B61)/B61)*100</f>
        <v>2.7187885522709938</v>
      </c>
      <c r="C68" s="51">
        <f t="shared" si="25"/>
        <v>2.313140132773412</v>
      </c>
      <c r="D68" s="51">
        <f t="shared" si="25"/>
        <v>2.0135888532527546</v>
      </c>
      <c r="E68" s="51">
        <f t="shared" si="25"/>
        <v>3.23290923940958</v>
      </c>
      <c r="F68" s="51">
        <f t="shared" si="25"/>
        <v>2.5604008828968561</v>
      </c>
      <c r="G68" s="51">
        <f t="shared" si="25"/>
        <v>2.295685528439003</v>
      </c>
      <c r="H68" s="51">
        <f t="shared" si="25"/>
        <v>2.391857506361323</v>
      </c>
      <c r="I68" s="51">
        <f t="shared" si="25"/>
        <v>4.097045144814067</v>
      </c>
      <c r="J68" s="51">
        <f t="shared" si="25"/>
        <v>1.1703439769768398</v>
      </c>
      <c r="K68" s="51">
        <f t="shared" si="25"/>
        <v>1.2250311101925171</v>
      </c>
      <c r="L68" s="51">
        <f t="shared" si="25"/>
        <v>3.6698318629761828</v>
      </c>
      <c r="M68" s="51">
        <f t="shared" si="25"/>
        <v>2.4385075918779529</v>
      </c>
    </row>
    <row r="69" spans="1:14" x14ac:dyDescent="0.3">
      <c r="A69" s="50" t="s">
        <v>77</v>
      </c>
      <c r="B69" s="51">
        <f t="shared" ref="B69:F71" si="26">((B63-B62)/B62)*100</f>
        <v>2.3869116379705519</v>
      </c>
      <c r="C69" s="51">
        <f t="shared" si="26"/>
        <v>3.0158128109958189</v>
      </c>
      <c r="D69" s="51">
        <f t="shared" si="26"/>
        <v>-2.1076563311969512</v>
      </c>
      <c r="E69" s="51">
        <f t="shared" si="26"/>
        <v>-6.6658510226137304</v>
      </c>
      <c r="F69" s="51">
        <f t="shared" si="26"/>
        <v>-9.3569564492424853</v>
      </c>
      <c r="G69" s="51">
        <f t="shared" ref="G69:M69" si="27">((G63-G62)/G62)*100</f>
        <v>-12.043806612404092</v>
      </c>
      <c r="H69" s="51">
        <f t="shared" si="27"/>
        <v>-11.098446912509903</v>
      </c>
      <c r="I69" s="51">
        <f t="shared" si="27"/>
        <v>-11.213561458329426</v>
      </c>
      <c r="J69" s="51">
        <f t="shared" si="27"/>
        <v>-8.8356864202117773</v>
      </c>
      <c r="K69" s="51">
        <f t="shared" si="27"/>
        <v>-3.6931479811471641</v>
      </c>
      <c r="L69" s="51">
        <f t="shared" si="27"/>
        <v>-4.2817733392808419</v>
      </c>
      <c r="M69" s="51">
        <f t="shared" si="27"/>
        <v>-2.1934206183298492</v>
      </c>
    </row>
    <row r="70" spans="1:14" x14ac:dyDescent="0.3">
      <c r="A70" s="50" t="s">
        <v>96</v>
      </c>
      <c r="B70" s="51">
        <f t="shared" si="26"/>
        <v>-1.5213449441472096</v>
      </c>
      <c r="C70" s="51">
        <f t="shared" si="26"/>
        <v>-3.5823708606368756</v>
      </c>
      <c r="D70" s="51">
        <f t="shared" si="26"/>
        <v>-2.3410439144802324</v>
      </c>
      <c r="E70" s="51">
        <f t="shared" si="26"/>
        <v>-2.1829939701127326</v>
      </c>
      <c r="F70" s="51">
        <f t="shared" si="26"/>
        <v>-0.11465093496126252</v>
      </c>
      <c r="G70" s="51">
        <f t="shared" ref="G70:M71" si="28">((G64-G63)/G63)*100</f>
        <v>5.7629338572364111</v>
      </c>
      <c r="H70" s="51">
        <f t="shared" si="28"/>
        <v>7.6377591983085118</v>
      </c>
      <c r="I70" s="51">
        <f t="shared" si="28"/>
        <v>6.0147199242878751</v>
      </c>
      <c r="J70" s="51">
        <f t="shared" si="28"/>
        <v>5.0345143788685398</v>
      </c>
      <c r="K70" s="51">
        <f t="shared" si="28"/>
        <v>8.65363380182154</v>
      </c>
      <c r="L70" s="51">
        <f t="shared" si="28"/>
        <v>4.9827618970057284</v>
      </c>
      <c r="M70" s="51">
        <f t="shared" si="28"/>
        <v>4.514018565431221</v>
      </c>
    </row>
    <row r="71" spans="1:14" x14ac:dyDescent="0.3">
      <c r="A71" s="50" t="s">
        <v>100</v>
      </c>
      <c r="B71" s="88">
        <f t="shared" si="26"/>
        <v>4.0703410211995976</v>
      </c>
      <c r="C71" s="88">
        <f t="shared" si="26"/>
        <v>5.4984270725365043</v>
      </c>
      <c r="D71" s="88">
        <f t="shared" si="26"/>
        <v>8.2500985228369146</v>
      </c>
      <c r="E71" s="88">
        <f t="shared" si="26"/>
        <v>13.443429939606188</v>
      </c>
      <c r="F71" s="88">
        <f t="shared" si="26"/>
        <v>12.86592286442384</v>
      </c>
      <c r="G71" s="88">
        <f t="shared" si="28"/>
        <v>8.8516562455735652</v>
      </c>
      <c r="H71" s="88">
        <f t="shared" si="28"/>
        <v>7.5839526373956812</v>
      </c>
      <c r="I71" s="88">
        <f t="shared" si="28"/>
        <v>5.7922382254246338</v>
      </c>
      <c r="J71" s="88">
        <f t="shared" si="28"/>
        <v>7.3039816016134962</v>
      </c>
      <c r="K71" s="88">
        <f t="shared" si="28"/>
        <v>2.4423359919347627</v>
      </c>
      <c r="L71" s="88">
        <f t="shared" si="28"/>
        <v>1.646303359406986</v>
      </c>
      <c r="M71" s="88">
        <f t="shared" si="28"/>
        <v>1.3492743452747413</v>
      </c>
    </row>
    <row r="72" spans="1:14" x14ac:dyDescent="0.3">
      <c r="A72" s="50" t="s">
        <v>107</v>
      </c>
      <c r="B72" s="88">
        <f>((B66-B65)/B65)*100</f>
        <v>-100</v>
      </c>
      <c r="C72" s="88">
        <f t="shared" ref="C72:M72" si="29">((C66-C65)/C65)*100</f>
        <v>1.9050532820263113</v>
      </c>
      <c r="D72" s="88">
        <f t="shared" si="29"/>
        <v>3.4041360147965891</v>
      </c>
      <c r="E72" s="88">
        <f t="shared" si="29"/>
        <v>3.4607948527124455</v>
      </c>
      <c r="F72" s="88">
        <f t="shared" si="29"/>
        <v>5.6100939189830186</v>
      </c>
      <c r="G72" s="88">
        <f t="shared" si="29"/>
        <v>3.4732885446913562</v>
      </c>
      <c r="H72" s="88">
        <f t="shared" si="29"/>
        <v>2.8789017267602466</v>
      </c>
      <c r="I72" s="88">
        <f t="shared" si="29"/>
        <v>3.1523114941835932</v>
      </c>
      <c r="J72" s="88">
        <f t="shared" si="29"/>
        <v>-6.303204712901719</v>
      </c>
      <c r="K72" s="88">
        <f t="shared" si="29"/>
        <v>-4.0694121475226384</v>
      </c>
      <c r="L72" s="88">
        <f t="shared" si="29"/>
        <v>2.5837908884696104</v>
      </c>
      <c r="M72" s="88">
        <f t="shared" si="29"/>
        <v>2.3988241641072694</v>
      </c>
    </row>
    <row r="73" spans="1:14" x14ac:dyDescent="0.3">
      <c r="A73" s="21" t="s">
        <v>97</v>
      </c>
      <c r="B73" s="87" t="s">
        <v>98</v>
      </c>
    </row>
    <row r="74" spans="1:14" x14ac:dyDescent="0.3">
      <c r="A74" s="52">
        <v>2017</v>
      </c>
      <c r="B74" s="49">
        <f>SUM('[45]reg ss'!$C$5:$C$7,'[45]reg ss'!$D$96)</f>
        <v>3342</v>
      </c>
      <c r="C74" s="49">
        <f>SUM('[45]reg ss'!$E$5:$E$7,'[45]reg ss'!$F$96)</f>
        <v>3384</v>
      </c>
      <c r="D74" s="49">
        <f>SUM('[45]reg ss'!$G$5:$G$7,'[45]reg ss'!$H$96)</f>
        <v>3558</v>
      </c>
      <c r="E74" s="49">
        <f>SUM('[45]reg ss'!$I$5:$I$7,'[45]reg ss'!$J$96)</f>
        <v>3683</v>
      </c>
      <c r="F74" s="49">
        <f>SUM('[45]reg ss'!$K$5:$K$7,'[45]reg ss'!$L$96)</f>
        <v>3965</v>
      </c>
      <c r="G74" s="49">
        <f>SUM('[45]reg ss'!$M$5:$M$7,'[45]reg ss'!$N$96)</f>
        <v>4017</v>
      </c>
      <c r="H74" s="49">
        <f>SUM('[45]reg ss'!$O$5:$O$7,'[45]reg ss'!$P$96)</f>
        <v>3903</v>
      </c>
      <c r="I74" s="49">
        <f>SUM('[45]reg ss'!$Q$5:$Q$7,'[45]reg ss'!$R$96)</f>
        <v>4004</v>
      </c>
      <c r="J74" s="49">
        <f>SUM('[45]reg ss'!$S$5:$S$7,'[45]reg ss'!$T$96)</f>
        <v>3837</v>
      </c>
      <c r="K74" s="49">
        <f>SUM('[45]reg ss'!$T$5:$U$7,'[45]reg ss'!$V$96)</f>
        <v>3625</v>
      </c>
      <c r="L74" s="49">
        <f>SUM('[45]reg ss'!$W$5:$W$7,'[45]reg ss'!$X$96)</f>
        <v>3481</v>
      </c>
      <c r="M74" s="49">
        <f>SUM('[45]reg ss'!$Y$5:$Y$7,'[45]reg ss'!$Z$96)</f>
        <v>3319</v>
      </c>
      <c r="N74" s="49">
        <f>SUM(B74:M74)/12</f>
        <v>3676.5</v>
      </c>
    </row>
    <row r="75" spans="1:14" x14ac:dyDescent="0.3">
      <c r="A75" s="21">
        <v>2018</v>
      </c>
      <c r="B75" s="49">
        <f>SUM('[46]reg ss'!$C$5:$C$7,'[46]reg ss'!$D$96)</f>
        <v>3399</v>
      </c>
      <c r="C75" s="49">
        <f>SUM('[46]reg ss'!$E$5:$E$7,'[46]reg ss'!$F$96)</f>
        <v>3501</v>
      </c>
      <c r="D75" s="49">
        <f>SUM('[46]reg ss'!$G$5:$G$7,'[46]reg ss'!$H$96)</f>
        <v>3601</v>
      </c>
      <c r="E75" s="49">
        <f>SUM('[46]reg ss'!$I$5:$I$7,'[46]reg ss'!$J$96)</f>
        <v>3774</v>
      </c>
      <c r="F75" s="49">
        <f>SUM('[46]reg ss'!$K$5:$K$7,'[46]reg ss'!$L$96)</f>
        <v>4062</v>
      </c>
      <c r="G75" s="49">
        <f>SUM('[46]reg ss'!$M$5:$M$7,'[46]reg ss'!$N$96)</f>
        <v>4124</v>
      </c>
      <c r="H75" s="49">
        <f>SUM('[46]reg ss'!$O$5:$O$7,'[46]reg ss'!$P$96)</f>
        <v>4023</v>
      </c>
      <c r="I75" s="49">
        <f>SUM('[46]reg ss'!$Q$5:$Q$7,'[46]reg ss'!$R$96)</f>
        <v>4122</v>
      </c>
      <c r="J75" s="49">
        <f>SUM('[46]reg ss'!$S$5:$S$7,'[46]reg ss'!$T$96)</f>
        <v>3993</v>
      </c>
      <c r="K75" s="49">
        <f>SUM('[46]reg ss'!$T$5:$U$7,'[46]reg ss'!$V$96)</f>
        <v>3612</v>
      </c>
      <c r="L75" s="49">
        <f>SUM('[46]reg ss'!$W$5:$W$7,'[46]reg ss'!$X$96)</f>
        <v>3425</v>
      </c>
      <c r="M75" s="49">
        <f>SUM('[46]reg ss'!$Y$5:$Y$7,'[46]reg ss'!$Z$96)</f>
        <v>3273</v>
      </c>
      <c r="N75" s="49">
        <f>SUM(B75:M75)/12</f>
        <v>3742.4166666666665</v>
      </c>
    </row>
    <row r="76" spans="1:14" x14ac:dyDescent="0.3">
      <c r="A76" s="21">
        <v>2019</v>
      </c>
      <c r="B76" s="49">
        <f>SUM('[47]reg ss'!$C$5:$C$7,'[47]reg ss'!$D$96)</f>
        <v>3361</v>
      </c>
      <c r="C76" s="49">
        <f>SUM('[47]reg ss'!$E$5:$E$7,'[47]reg ss'!$F$96)</f>
        <v>3419</v>
      </c>
      <c r="D76" s="49">
        <f>SUM('[47]reg ss'!$G$5:$G$7,'[47]reg ss'!$H$96)</f>
        <v>3657</v>
      </c>
      <c r="E76" s="49">
        <f>SUM('[47]reg ss'!$I$5:$I$7,'[47]reg ss'!$J$96)</f>
        <v>3798</v>
      </c>
      <c r="F76" s="49">
        <f>SUM('[47]reg ss'!$K$5:$K$7,'[47]reg ss'!$L$96)</f>
        <v>3955</v>
      </c>
      <c r="G76" s="49">
        <f>SUM('[47]reg ss'!$M$5:$M$7,'[47]reg ss'!$N$96)</f>
        <v>4060</v>
      </c>
      <c r="H76" s="49">
        <f>SUM('[47]reg ss'!$O$5:$O$7,'[47]reg ss'!$P$96)</f>
        <v>3969</v>
      </c>
      <c r="I76" s="49">
        <f>SUM('[47]reg ss'!$Q$5:$Q$7,'[47]reg ss'!$R$96)</f>
        <v>4080</v>
      </c>
      <c r="J76" s="49">
        <f>SUM('[47]reg ss'!$S$5:$S$7,'[47]reg ss'!$T$96)</f>
        <v>3872</v>
      </c>
      <c r="K76" s="49">
        <f>SUM('[47]reg ss'!$T$5:$U$7,'[47]reg ss'!$V$96)</f>
        <v>3505</v>
      </c>
      <c r="L76" s="49">
        <f>SUM('[47]reg ss'!$W$5:$W$7,'[47]reg ss'!$X$96)</f>
        <v>3487</v>
      </c>
      <c r="M76" s="49">
        <f>SUM('[47]reg ss'!$Y$5:$Y$7,'[47]reg ss'!$Z$96)</f>
        <v>3309</v>
      </c>
      <c r="N76" s="49">
        <f>SUM(B76:M76)/12</f>
        <v>3706</v>
      </c>
    </row>
    <row r="77" spans="1:14" x14ac:dyDescent="0.3">
      <c r="A77" s="21">
        <v>2020</v>
      </c>
      <c r="B77" s="49">
        <v>3412</v>
      </c>
      <c r="C77" s="49">
        <v>3534</v>
      </c>
      <c r="D77" s="49">
        <v>3546</v>
      </c>
      <c r="E77" s="49">
        <v>3660</v>
      </c>
      <c r="F77" s="49">
        <v>3857</v>
      </c>
      <c r="G77" s="49">
        <v>3811</v>
      </c>
      <c r="H77" s="49">
        <v>3778</v>
      </c>
      <c r="I77" s="49">
        <v>4066</v>
      </c>
      <c r="J77" s="49">
        <v>3754</v>
      </c>
      <c r="K77" s="49">
        <v>3524</v>
      </c>
      <c r="L77" s="49">
        <v>3437</v>
      </c>
      <c r="M77" s="49">
        <v>3431</v>
      </c>
      <c r="N77" s="49">
        <v>3650.8333333333335</v>
      </c>
    </row>
    <row r="78" spans="1:14" x14ac:dyDescent="0.3">
      <c r="A78" s="21">
        <v>2021</v>
      </c>
      <c r="B78" s="49">
        <f>SUM('[49]reg ss'!$C$5:$C$7,'[49]reg ss'!$D$96)</f>
        <v>3526</v>
      </c>
      <c r="C78" s="49">
        <f>SUM('[49]reg ss'!$E$5:$E$7,'[49]reg ss'!$F$96)</f>
        <v>3595</v>
      </c>
      <c r="D78" s="49">
        <f>SUM('[49]reg ss'!$G$5:$G$7,'[49]reg ss'!$H$96)</f>
        <v>3675</v>
      </c>
      <c r="E78" s="49">
        <f>SUM('[49]reg ss'!$I$5:$I$7,'[49]reg ss'!$J$96)</f>
        <v>3851</v>
      </c>
      <c r="F78" s="49">
        <f>SUM('[49]reg ss'!$K$5:$K$7,'[49]reg ss'!$L$96)</f>
        <v>4064</v>
      </c>
      <c r="G78" s="49">
        <f>SUM('[49]reg ss'!$M$5:$M$7,'[49]reg ss'!$N$96)</f>
        <v>4068</v>
      </c>
      <c r="H78" s="49">
        <f>SUM('[49]reg ss'!$O$5:$O$7,'[49]reg ss'!$P$96)</f>
        <v>4040</v>
      </c>
      <c r="I78" s="49">
        <f>SUM('[50]reg ss'!$Q$5:$Q$7,'[50]reg ss'!$R$96)</f>
        <v>4229</v>
      </c>
      <c r="J78" s="49">
        <f>SUM('[51]reg ss'!$S$5:$S$7,'[51]reg ss'!$T$96)</f>
        <v>4016</v>
      </c>
      <c r="K78" s="49">
        <f>SUM('[51]reg ss'!$U$5:$U$7,'[51]reg ss'!$V$96)</f>
        <v>3753</v>
      </c>
      <c r="L78" s="49">
        <f>SUM('[51]reg ss'!$W$5:$W$7,'[51]reg ss'!$X$96)</f>
        <v>3592</v>
      </c>
      <c r="M78" s="49">
        <v>3460</v>
      </c>
      <c r="N78" s="49">
        <f>SUM(B78:M78)/12</f>
        <v>3822.4166666666665</v>
      </c>
    </row>
    <row r="79" spans="1:14" x14ac:dyDescent="0.3">
      <c r="A79" s="21">
        <v>2022</v>
      </c>
      <c r="B79" s="49">
        <f>SUM('[58]reg ss'!$C$5:$C$7,'[58]reg ss'!$D$96)</f>
        <v>3466</v>
      </c>
      <c r="C79" s="49">
        <f>SUM('[58]reg ss'!$E$5:$E$7,'[58]reg ss'!$E$96)</f>
        <v>3492</v>
      </c>
      <c r="D79" s="49">
        <f>SUM('[58]reg ss'!$G$5:$G$7,'[58]reg ss'!$G$96)</f>
        <v>3601</v>
      </c>
      <c r="E79" s="49">
        <f>SUM('[58]reg ss'!$I$5:$I$7,'[58]reg ss'!$I$96)</f>
        <v>3788</v>
      </c>
      <c r="F79" s="49">
        <f>SUM('[58]reg ss'!$K$5:$K$7,'[58]reg ss'!$K$96)</f>
        <v>3854</v>
      </c>
      <c r="G79" s="49">
        <f>SUM('[58]reg ss'!$M$5:$M$7,'[58]reg ss'!$M$96)</f>
        <v>3882</v>
      </c>
      <c r="H79" s="15">
        <f>SUM('[58]reg ss'!$O$5:$O$7,'[58]reg ss'!$P$96)</f>
        <v>3864</v>
      </c>
      <c r="I79" s="15">
        <f>[59]agosto!$W$7</f>
        <v>3918</v>
      </c>
      <c r="J79" s="49">
        <f>SUM('[60]reg ss'!$S$5:$S$7,'[60]reg ss'!$T$96)</f>
        <v>3773</v>
      </c>
      <c r="K79" s="49">
        <f>SUM('[60]reg ss'!$U$5:$U$7,'[60]reg ss'!$V$96)</f>
        <v>3566</v>
      </c>
      <c r="L79" s="15">
        <f>[59]noviembre!$W$7</f>
        <v>3215</v>
      </c>
      <c r="M79" s="15">
        <f>[59]diciembre!$W$8</f>
        <v>3181</v>
      </c>
      <c r="N79" s="49">
        <f>SUM(B79:M79)/12</f>
        <v>3633.3333333333335</v>
      </c>
    </row>
    <row r="80" spans="1:14" x14ac:dyDescent="0.3">
      <c r="A80" s="21">
        <v>2023</v>
      </c>
      <c r="B80" s="49">
        <f>SUM([4]Afiliados_CCAA!$G$8:$G$10)+[4]Afiliados_CCAA!$V$96</f>
        <v>0</v>
      </c>
      <c r="C80" s="49">
        <f>SUM([4]Afiliados_CCAA!$G$8:$G$10)+[6]Afiliados_BALEARES_Actividades_!$V$96</f>
        <v>1939</v>
      </c>
      <c r="D80" s="49">
        <f>SUM([4]Afiliados_CCAA!$G$8:$G$10)+[8]Afiliados_BALEARES_Actividades_!$V$96</f>
        <v>2140</v>
      </c>
      <c r="E80" s="49">
        <f>SUM([4]Afiliados_CCAA!$G$8:$G$10)+[10]Afiliados_BALEARES_Actividades_!$V$96</f>
        <v>2557</v>
      </c>
      <c r="F80" s="49">
        <f>SUM([12]Afiliados_CCAA!$G$8:$G$10)+[12]Afiliados_CCAA!$V$96</f>
        <v>4395</v>
      </c>
      <c r="G80" s="49">
        <f>SUM([14]Afiliados_CCAA!$G$8:$G$10)+[14]Afiliados_CCAA!$V$96</f>
        <v>5073</v>
      </c>
      <c r="H80" s="49">
        <f>SUM([52]Afiliados_CCAA!$G$8:$G$10)+[52]Afiliados_CCAA!$V$96</f>
        <v>5073</v>
      </c>
      <c r="I80" s="49">
        <f>SUM([53]Afiliados_CCAA!$G$8:$G$10)+[53]Afiliados_CCAA!$V$96</f>
        <v>4564</v>
      </c>
      <c r="J80" s="49">
        <f>SUM([54]Afiliados_CCAA!$G$8:$G$10)+[54]Afiliados_CCAA!$V$96</f>
        <v>3555</v>
      </c>
      <c r="K80" s="49">
        <f>SUM([55]Afiliados_CCAA!$G$8:$G$10)+[55]Afiliados_CCAA!$V$96</f>
        <v>3087</v>
      </c>
      <c r="L80" s="49">
        <f>SUM([56]Afiliados_CCAA!$G$8:$G$10)+[56]Afiliados_CCAA!$V$96</f>
        <v>2964</v>
      </c>
      <c r="M80" s="49">
        <f>SUM([57]Afiliados_CCAA!$G$8:$G$10)+[57]Afiliados_CCAA!$V$96</f>
        <v>2964</v>
      </c>
      <c r="N80" s="49">
        <f>SUM(B80:M80)/12</f>
        <v>3192.5833333333335</v>
      </c>
    </row>
    <row r="81" spans="1:13" x14ac:dyDescent="0.3">
      <c r="A81" s="50" t="s">
        <v>71</v>
      </c>
      <c r="B81" s="51">
        <f>((B75-B74)/B74)*100</f>
        <v>1.7055655296229804</v>
      </c>
      <c r="C81" s="51">
        <f t="shared" ref="C81:M83" si="30">((C75-C74)/C74)*100</f>
        <v>3.4574468085106385</v>
      </c>
      <c r="D81" s="51">
        <f t="shared" si="30"/>
        <v>1.2085441259134344</v>
      </c>
      <c r="E81" s="51">
        <f t="shared" si="30"/>
        <v>2.4708118381754005</v>
      </c>
      <c r="F81" s="51">
        <f t="shared" si="30"/>
        <v>2.4464060529634302</v>
      </c>
      <c r="G81" s="51">
        <f t="shared" si="30"/>
        <v>2.6636793627084892</v>
      </c>
      <c r="H81" s="51">
        <f t="shared" si="30"/>
        <v>3.0745580322828592</v>
      </c>
      <c r="I81" s="51">
        <f t="shared" si="30"/>
        <v>2.9470529470529474</v>
      </c>
      <c r="J81" s="51">
        <f t="shared" si="30"/>
        <v>4.0656763096168884</v>
      </c>
      <c r="K81" s="51">
        <f t="shared" si="30"/>
        <v>-0.35862068965517241</v>
      </c>
      <c r="L81" s="51">
        <f t="shared" si="30"/>
        <v>-1.6087331226659007</v>
      </c>
      <c r="M81" s="51">
        <f t="shared" si="30"/>
        <v>-1.3859596263934921</v>
      </c>
    </row>
    <row r="82" spans="1:13" x14ac:dyDescent="0.3">
      <c r="A82" s="50" t="s">
        <v>72</v>
      </c>
      <c r="B82" s="51">
        <f>((B76-B75)/B75)*100</f>
        <v>-1.1179758752574287</v>
      </c>
      <c r="C82" s="51">
        <f t="shared" si="30"/>
        <v>-2.3421879463010566</v>
      </c>
      <c r="D82" s="51">
        <f t="shared" si="30"/>
        <v>1.5551235767842266</v>
      </c>
      <c r="E82" s="51">
        <f t="shared" si="30"/>
        <v>0.63593004769475359</v>
      </c>
      <c r="F82" s="51">
        <f t="shared" si="30"/>
        <v>-2.634170359428853</v>
      </c>
      <c r="G82" s="51">
        <f t="shared" si="30"/>
        <v>-1.5518913676042678</v>
      </c>
      <c r="H82" s="51">
        <f t="shared" si="30"/>
        <v>-1.3422818791946309</v>
      </c>
      <c r="I82" s="51">
        <f t="shared" si="30"/>
        <v>-1.0189228529839884</v>
      </c>
      <c r="J82" s="51">
        <f t="shared" si="30"/>
        <v>-3.0303030303030303</v>
      </c>
      <c r="K82" s="51">
        <f t="shared" si="30"/>
        <v>-2.9623477297895899</v>
      </c>
      <c r="L82" s="51">
        <f t="shared" si="30"/>
        <v>1.8102189781021898</v>
      </c>
      <c r="M82" s="51">
        <f t="shared" si="30"/>
        <v>1.0999083409715857</v>
      </c>
    </row>
    <row r="83" spans="1:13" x14ac:dyDescent="0.3">
      <c r="A83" s="50" t="s">
        <v>77</v>
      </c>
      <c r="B83" s="51">
        <f>((B77-B76)/B76)*100</f>
        <v>1.5174055340672419</v>
      </c>
      <c r="C83" s="51">
        <f t="shared" ref="C83:M85" si="31">((C77-C76)/C76)*100</f>
        <v>3.3635565954957594</v>
      </c>
      <c r="D83" s="51">
        <f t="shared" si="31"/>
        <v>-3.0352748154224773</v>
      </c>
      <c r="E83" s="51">
        <f t="shared" si="31"/>
        <v>-3.6334913112164293</v>
      </c>
      <c r="F83" s="51">
        <f t="shared" si="31"/>
        <v>-2.4778761061946901</v>
      </c>
      <c r="G83" s="51">
        <f t="shared" si="30"/>
        <v>-6.1330049261083746</v>
      </c>
      <c r="H83" s="51">
        <f t="shared" si="30"/>
        <v>-4.8122952884857648</v>
      </c>
      <c r="I83" s="51">
        <f t="shared" si="30"/>
        <v>-0.34313725490196079</v>
      </c>
      <c r="J83" s="51">
        <f t="shared" si="30"/>
        <v>-3.0475206611570247</v>
      </c>
      <c r="K83" s="51">
        <f t="shared" si="30"/>
        <v>0.54208273894436521</v>
      </c>
      <c r="L83" s="51">
        <f t="shared" si="30"/>
        <v>-1.4338973329509608</v>
      </c>
      <c r="M83" s="51">
        <f t="shared" si="30"/>
        <v>3.6869144756724084</v>
      </c>
    </row>
    <row r="84" spans="1:13" x14ac:dyDescent="0.3">
      <c r="A84" s="50" t="s">
        <v>96</v>
      </c>
      <c r="B84" s="51">
        <f>((B78-B77)/B77)*100</f>
        <v>3.3411488862837047</v>
      </c>
      <c r="C84" s="51">
        <f t="shared" si="31"/>
        <v>1.726089417091115</v>
      </c>
      <c r="D84" s="51">
        <f t="shared" si="31"/>
        <v>3.6379018612521152</v>
      </c>
      <c r="E84" s="89">
        <f t="shared" si="31"/>
        <v>5.2185792349726778</v>
      </c>
      <c r="F84" s="89">
        <f t="shared" si="31"/>
        <v>5.36686543946072</v>
      </c>
      <c r="G84" s="89">
        <f t="shared" si="31"/>
        <v>6.7436368407242195</v>
      </c>
      <c r="H84" s="89">
        <f t="shared" si="31"/>
        <v>6.9348861831656965</v>
      </c>
      <c r="I84" s="89">
        <f t="shared" si="31"/>
        <v>4.0088539104771277</v>
      </c>
      <c r="J84" s="89">
        <f t="shared" si="31"/>
        <v>6.9792221630261055</v>
      </c>
      <c r="K84" s="89">
        <f t="shared" si="31"/>
        <v>6.4982973893303067</v>
      </c>
      <c r="L84" s="89">
        <f t="shared" si="31"/>
        <v>4.5097468722723306</v>
      </c>
      <c r="M84" s="89">
        <f t="shared" si="31"/>
        <v>0.84523462547362282</v>
      </c>
    </row>
    <row r="85" spans="1:13" x14ac:dyDescent="0.3">
      <c r="A85" s="50" t="s">
        <v>100</v>
      </c>
      <c r="B85" s="88">
        <f t="shared" ref="B85:M86" si="32">((B79-B78)/B78)*100</f>
        <v>-1.7016449234259785</v>
      </c>
      <c r="C85" s="88">
        <f t="shared" si="32"/>
        <v>-2.8650904033379692</v>
      </c>
      <c r="D85" s="88">
        <f t="shared" si="32"/>
        <v>-2.0136054421768708</v>
      </c>
      <c r="E85" s="88">
        <f t="shared" si="32"/>
        <v>-1.6359387172163076</v>
      </c>
      <c r="F85" s="88">
        <f t="shared" si="32"/>
        <v>-5.1673228346456694</v>
      </c>
      <c r="G85" s="88">
        <f t="shared" si="32"/>
        <v>-4.5722713864306783</v>
      </c>
      <c r="H85" s="88">
        <f t="shared" si="31"/>
        <v>-4.3564356435643559</v>
      </c>
      <c r="I85" s="88">
        <f t="shared" si="31"/>
        <v>-7.3539843934736338</v>
      </c>
      <c r="J85" s="88">
        <f t="shared" si="31"/>
        <v>-6.0507968127490042</v>
      </c>
      <c r="K85" s="88">
        <f t="shared" si="31"/>
        <v>-4.9826805222488675</v>
      </c>
      <c r="L85" s="88">
        <f t="shared" si="31"/>
        <v>-10.49554565701559</v>
      </c>
      <c r="M85" s="88">
        <f t="shared" si="31"/>
        <v>-8.0635838150289025</v>
      </c>
    </row>
    <row r="86" spans="1:13" x14ac:dyDescent="0.3">
      <c r="A86" s="50" t="s">
        <v>107</v>
      </c>
      <c r="B86" s="88">
        <f>((B80-B79)/B79)*100</f>
        <v>-100</v>
      </c>
      <c r="C86" s="88">
        <f t="shared" si="32"/>
        <v>-44.473081328751427</v>
      </c>
      <c r="D86" s="88">
        <f t="shared" si="32"/>
        <v>-40.572063315745623</v>
      </c>
      <c r="E86" s="88">
        <f t="shared" si="32"/>
        <v>-32.497360084477293</v>
      </c>
      <c r="F86" s="88">
        <f t="shared" si="32"/>
        <v>14.037363777893097</v>
      </c>
      <c r="G86" s="88">
        <f t="shared" si="32"/>
        <v>30.680061823802163</v>
      </c>
      <c r="H86" s="88">
        <f t="shared" si="32"/>
        <v>31.288819875776397</v>
      </c>
      <c r="I86" s="88">
        <f t="shared" si="32"/>
        <v>16.488004083716181</v>
      </c>
      <c r="J86" s="88">
        <f t="shared" si="32"/>
        <v>-5.7778955738139413</v>
      </c>
      <c r="K86" s="88">
        <f t="shared" si="32"/>
        <v>-13.432417274256869</v>
      </c>
      <c r="L86" s="88">
        <f t="shared" si="32"/>
        <v>-7.807153965785381</v>
      </c>
      <c r="M86" s="88">
        <f t="shared" si="32"/>
        <v>-6.821754165356805</v>
      </c>
    </row>
    <row r="87" spans="1:13" x14ac:dyDescent="0.3">
      <c r="A87" s="50"/>
      <c r="B87" s="59"/>
      <c r="C87" s="59"/>
      <c r="D87" s="59"/>
    </row>
    <row r="88" spans="1:13" x14ac:dyDescent="0.3">
      <c r="A88" s="50"/>
      <c r="B88" s="59"/>
      <c r="C88" s="59"/>
      <c r="D88" s="59"/>
    </row>
    <row r="89" spans="1:13" x14ac:dyDescent="0.3">
      <c r="A89" s="50"/>
      <c r="B89" s="59"/>
      <c r="C89" s="59"/>
      <c r="D89" s="59"/>
    </row>
    <row r="90" spans="1:13" x14ac:dyDescent="0.3">
      <c r="A90" s="50"/>
      <c r="B90" s="59"/>
      <c r="C90" s="59"/>
      <c r="D90" s="59"/>
    </row>
    <row r="91" spans="1:13" x14ac:dyDescent="0.3">
      <c r="A91" s="50"/>
      <c r="B91" s="59"/>
      <c r="C91" s="59"/>
      <c r="D91" s="59"/>
    </row>
    <row r="92" spans="1:13" ht="13.15" customHeight="1" x14ac:dyDescent="0.3"/>
  </sheetData>
  <sheetProtection algorithmName="SHA-512" hashValue="nGmM0KbUVtRedGgTYe09gj+0XCmlrFylCdxIeCy18O2w84+JwuGtKon+wk3wRsW39CMOsDgeUvDKpdsVqOK4gw==" saltValue="j6+dYMiZ4oUJWdqqhf6NgQ==" spinCount="100000" sheet="1" objects="1" scenarios="1"/>
  <mergeCells count="1">
    <mergeCell ref="B1:M1"/>
  </mergeCells>
  <phoneticPr fontId="28" type="noConversion"/>
  <pageMargins left="0" right="0" top="0" bottom="0.59055118110236227" header="0" footer="0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62A10-4619-45FF-A8E5-880E7993A2C3}">
  <dimension ref="C2:R24"/>
  <sheetViews>
    <sheetView showGridLines="0" showZeros="0" zoomScaleNormal="100" workbookViewId="0">
      <selection activeCell="G19" sqref="G19:R19"/>
    </sheetView>
  </sheetViews>
  <sheetFormatPr baseColWidth="10" defaultColWidth="11.42578125" defaultRowHeight="15" x14ac:dyDescent="0.25"/>
  <cols>
    <col min="1" max="1" width="1.85546875" style="15" customWidth="1"/>
    <col min="2" max="2" width="5" style="15" customWidth="1"/>
    <col min="3" max="3" width="13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18" x14ac:dyDescent="0.25">
      <c r="E2" s="84"/>
      <c r="F2" s="84"/>
      <c r="G2" s="103" t="s">
        <v>101</v>
      </c>
      <c r="H2" s="103"/>
      <c r="I2" s="103"/>
      <c r="J2" s="103"/>
      <c r="K2" s="103"/>
    </row>
    <row r="3" spans="3:18" x14ac:dyDescent="0.25">
      <c r="C3" s="16"/>
      <c r="E3" s="84"/>
      <c r="F3" s="84"/>
      <c r="G3" s="103" t="str">
        <f>Índex!C2</f>
        <v>PERÍODE DESEMBRE</v>
      </c>
      <c r="H3" s="103"/>
      <c r="I3" s="103"/>
      <c r="J3" s="103"/>
      <c r="K3" s="103"/>
    </row>
    <row r="4" spans="3:18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8" ht="16.5" thickTop="1" thickBot="1" x14ac:dyDescent="0.3">
      <c r="C5" s="16"/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 t="s">
        <v>103</v>
      </c>
    </row>
    <row r="6" spans="3:18" s="16" customFormat="1" ht="16.5" thickTop="1" thickBot="1" x14ac:dyDescent="0.3">
      <c r="C6" s="31" t="s">
        <v>33</v>
      </c>
      <c r="D6" s="39">
        <v>1223</v>
      </c>
      <c r="E6" s="39">
        <v>969</v>
      </c>
      <c r="F6" s="39">
        <v>943</v>
      </c>
      <c r="G6" s="39">
        <v>838</v>
      </c>
      <c r="H6" s="39">
        <v>815</v>
      </c>
      <c r="I6" s="39">
        <v>801</v>
      </c>
      <c r="J6" s="39">
        <v>824</v>
      </c>
      <c r="K6" s="39">
        <v>938</v>
      </c>
      <c r="L6" s="39">
        <v>1096</v>
      </c>
      <c r="M6" s="39">
        <v>1187</v>
      </c>
      <c r="N6" s="39">
        <v>1302</v>
      </c>
      <c r="O6" s="39">
        <v>1118</v>
      </c>
      <c r="P6" s="39">
        <v>1032</v>
      </c>
      <c r="Q6" s="39">
        <v>2154</v>
      </c>
      <c r="R6" s="39" t="e">
        <f>COUNTIFS([1]sinautonomos!$DV$2:$DV$50000,1)</f>
        <v>#VALUE!</v>
      </c>
    </row>
    <row r="7" spans="3:18" ht="16.5" thickTop="1" thickBot="1" x14ac:dyDescent="0.3">
      <c r="C7" s="31" t="s">
        <v>34</v>
      </c>
      <c r="D7" s="40">
        <v>1280</v>
      </c>
      <c r="E7" s="40">
        <v>1187</v>
      </c>
      <c r="F7" s="40">
        <v>1086</v>
      </c>
      <c r="G7" s="40">
        <v>854</v>
      </c>
      <c r="H7" s="40">
        <v>818</v>
      </c>
      <c r="I7" s="40">
        <v>895</v>
      </c>
      <c r="J7" s="40">
        <v>997</v>
      </c>
      <c r="K7" s="40">
        <v>1126</v>
      </c>
      <c r="L7" s="40">
        <v>1219</v>
      </c>
      <c r="M7" s="40">
        <v>1256</v>
      </c>
      <c r="N7" s="40">
        <v>1282</v>
      </c>
      <c r="O7" s="40">
        <v>1382</v>
      </c>
      <c r="P7" s="39">
        <v>1044</v>
      </c>
      <c r="Q7" s="39">
        <v>1555</v>
      </c>
      <c r="R7" s="39" t="e">
        <f>COUNTIFS([1]sinautonomos!$DV$2:$DV$50000,2)</f>
        <v>#VALUE!</v>
      </c>
    </row>
    <row r="8" spans="3:18" ht="16.5" thickTop="1" thickBot="1" x14ac:dyDescent="0.3">
      <c r="C8" s="31" t="s">
        <v>35</v>
      </c>
      <c r="D8" s="40">
        <v>1604</v>
      </c>
      <c r="E8" s="40">
        <v>1325</v>
      </c>
      <c r="F8" s="40">
        <v>1274</v>
      </c>
      <c r="G8" s="40">
        <v>917</v>
      </c>
      <c r="H8" s="40">
        <v>839</v>
      </c>
      <c r="I8" s="40">
        <v>1105</v>
      </c>
      <c r="J8" s="40">
        <v>1275</v>
      </c>
      <c r="K8" s="40">
        <v>1170</v>
      </c>
      <c r="L8" s="40">
        <v>1533</v>
      </c>
      <c r="M8" s="40">
        <v>1305</v>
      </c>
      <c r="N8" s="40">
        <v>1430</v>
      </c>
      <c r="O8" s="40">
        <v>1046</v>
      </c>
      <c r="P8" s="39">
        <v>1071</v>
      </c>
      <c r="Q8" s="39">
        <v>1830</v>
      </c>
      <c r="R8" s="39" t="e">
        <f>COUNTIFS([1]sinautonomos!$DV$2:$DV$50000,3)</f>
        <v>#VALUE!</v>
      </c>
    </row>
    <row r="9" spans="3:18" ht="16.5" thickTop="1" thickBot="1" x14ac:dyDescent="0.3">
      <c r="C9" s="31" t="s">
        <v>36</v>
      </c>
      <c r="D9" s="40">
        <v>1278</v>
      </c>
      <c r="E9" s="40">
        <v>1186</v>
      </c>
      <c r="F9" s="40">
        <v>1122</v>
      </c>
      <c r="G9" s="40">
        <v>849</v>
      </c>
      <c r="H9" s="40">
        <v>1069</v>
      </c>
      <c r="I9" s="40">
        <v>1083</v>
      </c>
      <c r="J9" s="40">
        <v>1243</v>
      </c>
      <c r="K9" s="40">
        <v>1483</v>
      </c>
      <c r="L9" s="40">
        <v>1380</v>
      </c>
      <c r="M9" s="40">
        <v>1561</v>
      </c>
      <c r="N9" s="40">
        <v>1534</v>
      </c>
      <c r="O9" s="40">
        <v>414</v>
      </c>
      <c r="P9" s="39">
        <v>1063</v>
      </c>
      <c r="Q9" s="39">
        <v>1780</v>
      </c>
      <c r="R9" s="39" t="e">
        <f>COUNTIFS([1]sinautonomos!$DV$2:$DV$50000,4)</f>
        <v>#VALUE!</v>
      </c>
    </row>
    <row r="10" spans="3:18" ht="16.5" thickTop="1" thickBot="1" x14ac:dyDescent="0.3">
      <c r="C10" s="31" t="s">
        <v>37</v>
      </c>
      <c r="D10" s="40">
        <v>1618</v>
      </c>
      <c r="E10" s="40">
        <v>1525</v>
      </c>
      <c r="F10" s="40">
        <v>1525</v>
      </c>
      <c r="G10" s="40">
        <v>1116</v>
      </c>
      <c r="H10" s="40">
        <v>1311</v>
      </c>
      <c r="I10" s="40">
        <v>1414</v>
      </c>
      <c r="J10" s="40">
        <v>1465</v>
      </c>
      <c r="K10" s="40">
        <v>1811</v>
      </c>
      <c r="L10" s="40">
        <v>2087</v>
      </c>
      <c r="M10" s="40">
        <v>2032</v>
      </c>
      <c r="N10" s="40">
        <v>2006</v>
      </c>
      <c r="O10" s="40">
        <v>818</v>
      </c>
      <c r="P10" s="39">
        <v>1259</v>
      </c>
      <c r="Q10" s="39">
        <v>2315</v>
      </c>
      <c r="R10" s="39" t="e">
        <f>COUNTIFS([1]sinautonomos!$DV$2:$DV$50000,5)</f>
        <v>#VALUE!</v>
      </c>
    </row>
    <row r="11" spans="3:18" ht="16.5" thickTop="1" thickBot="1" x14ac:dyDescent="0.3">
      <c r="C11" s="31" t="s">
        <v>38</v>
      </c>
      <c r="D11" s="40">
        <v>1862</v>
      </c>
      <c r="E11" s="40">
        <v>1620</v>
      </c>
      <c r="F11" s="40">
        <v>1581</v>
      </c>
      <c r="G11" s="40">
        <v>1309</v>
      </c>
      <c r="H11" s="40">
        <v>1328</v>
      </c>
      <c r="I11" s="40">
        <v>1568</v>
      </c>
      <c r="J11" s="40">
        <v>1708</v>
      </c>
      <c r="K11" s="40">
        <v>1928</v>
      </c>
      <c r="L11" s="40">
        <v>2157</v>
      </c>
      <c r="M11" s="40">
        <v>2230</v>
      </c>
      <c r="N11" s="40">
        <v>2162</v>
      </c>
      <c r="O11" s="40">
        <v>1113</v>
      </c>
      <c r="P11" s="39">
        <v>1455</v>
      </c>
      <c r="Q11" s="39">
        <v>2778</v>
      </c>
      <c r="R11" s="39" t="e">
        <f>COUNTIFS([1]sinautonomos!$DV$2:$DV$50000,6)</f>
        <v>#VALUE!</v>
      </c>
    </row>
    <row r="12" spans="3:18" ht="16.5" thickTop="1" thickBot="1" x14ac:dyDescent="0.3">
      <c r="C12" s="31" t="s">
        <v>39</v>
      </c>
      <c r="D12" s="40">
        <v>2097</v>
      </c>
      <c r="E12" s="40">
        <v>1854</v>
      </c>
      <c r="F12" s="40">
        <v>1644</v>
      </c>
      <c r="G12" s="40">
        <v>1387</v>
      </c>
      <c r="H12" s="40">
        <v>1612</v>
      </c>
      <c r="I12" s="40">
        <v>1731</v>
      </c>
      <c r="J12" s="40">
        <v>2005</v>
      </c>
      <c r="K12" s="40">
        <v>2178</v>
      </c>
      <c r="L12" s="40">
        <v>2367</v>
      </c>
      <c r="M12" s="40">
        <v>2520</v>
      </c>
      <c r="N12" s="40">
        <v>2649</v>
      </c>
      <c r="O12" s="40">
        <v>1449</v>
      </c>
      <c r="P12" s="39">
        <v>1918</v>
      </c>
      <c r="Q12" s="39">
        <v>2686</v>
      </c>
      <c r="R12" s="39" t="e">
        <f>COUNTIFS([1]sinautonomos!$DV$2:$DV$50000,7)</f>
        <v>#VALUE!</v>
      </c>
    </row>
    <row r="13" spans="3:18" ht="16.5" thickTop="1" thickBot="1" x14ac:dyDescent="0.3">
      <c r="C13" s="31" t="s">
        <v>40</v>
      </c>
      <c r="D13" s="40">
        <v>1786</v>
      </c>
      <c r="E13" s="40">
        <v>1871</v>
      </c>
      <c r="F13" s="40">
        <v>1714</v>
      </c>
      <c r="G13" s="40">
        <v>1521</v>
      </c>
      <c r="H13" s="40">
        <v>1529</v>
      </c>
      <c r="I13" s="40">
        <v>1586</v>
      </c>
      <c r="J13" s="40">
        <v>1879</v>
      </c>
      <c r="K13" s="40">
        <v>2151</v>
      </c>
      <c r="L13" s="40">
        <v>2255</v>
      </c>
      <c r="M13" s="40">
        <v>2291</v>
      </c>
      <c r="N13" s="40">
        <v>2471</v>
      </c>
      <c r="O13" s="40">
        <v>1407</v>
      </c>
      <c r="P13" s="39">
        <v>1959</v>
      </c>
      <c r="Q13" s="39">
        <v>2431</v>
      </c>
      <c r="R13" s="39"/>
    </row>
    <row r="14" spans="3:18" ht="16.5" thickTop="1" thickBot="1" x14ac:dyDescent="0.3">
      <c r="C14" s="31" t="s">
        <v>41</v>
      </c>
      <c r="D14" s="40">
        <v>1645</v>
      </c>
      <c r="E14" s="40">
        <v>1621</v>
      </c>
      <c r="F14" s="40">
        <v>1565</v>
      </c>
      <c r="G14" s="40">
        <v>1215</v>
      </c>
      <c r="H14" s="40">
        <v>1267</v>
      </c>
      <c r="I14" s="40">
        <v>1532</v>
      </c>
      <c r="J14" s="40">
        <v>1665</v>
      </c>
      <c r="K14" s="40">
        <v>1941</v>
      </c>
      <c r="L14" s="40">
        <v>2014</v>
      </c>
      <c r="M14" s="40">
        <v>2098</v>
      </c>
      <c r="N14" s="40">
        <v>2198</v>
      </c>
      <c r="O14" s="40">
        <v>1091</v>
      </c>
      <c r="P14" s="39">
        <v>1871</v>
      </c>
      <c r="Q14" s="39">
        <v>2137</v>
      </c>
      <c r="R14" s="39"/>
    </row>
    <row r="15" spans="3:18" ht="16.5" thickTop="1" thickBot="1" x14ac:dyDescent="0.3">
      <c r="C15" s="31" t="s">
        <v>42</v>
      </c>
      <c r="D15" s="40">
        <v>1399</v>
      </c>
      <c r="E15" s="40">
        <v>1273</v>
      </c>
      <c r="F15" s="40">
        <v>1117</v>
      </c>
      <c r="G15" s="40">
        <v>1122</v>
      </c>
      <c r="H15" s="40">
        <v>1202</v>
      </c>
      <c r="I15" s="40">
        <v>1205</v>
      </c>
      <c r="J15" s="40">
        <v>1306</v>
      </c>
      <c r="K15" s="40">
        <v>1490</v>
      </c>
      <c r="L15" s="40">
        <v>1705</v>
      </c>
      <c r="M15" s="40">
        <v>1748</v>
      </c>
      <c r="N15" s="40">
        <v>1937</v>
      </c>
      <c r="O15" s="40">
        <v>1025</v>
      </c>
      <c r="P15" s="40">
        <v>1329</v>
      </c>
      <c r="Q15" s="40">
        <v>1840</v>
      </c>
      <c r="R15" s="39"/>
    </row>
    <row r="16" spans="3:18" ht="16.5" thickTop="1" thickBot="1" x14ac:dyDescent="0.3">
      <c r="C16" s="31" t="s">
        <v>43</v>
      </c>
      <c r="D16" s="40">
        <v>1152</v>
      </c>
      <c r="E16" s="40">
        <v>1093</v>
      </c>
      <c r="F16" s="40">
        <v>920</v>
      </c>
      <c r="G16" s="40">
        <v>826</v>
      </c>
      <c r="H16" s="40">
        <v>758</v>
      </c>
      <c r="I16" s="40">
        <v>920</v>
      </c>
      <c r="J16" s="40">
        <v>985</v>
      </c>
      <c r="K16" s="40">
        <v>1174</v>
      </c>
      <c r="L16" s="40">
        <v>1241</v>
      </c>
      <c r="M16" s="40">
        <v>1289</v>
      </c>
      <c r="N16" s="40">
        <v>1225</v>
      </c>
      <c r="O16" s="40">
        <v>953</v>
      </c>
      <c r="P16" s="40">
        <v>1184</v>
      </c>
      <c r="Q16" s="40">
        <v>1320</v>
      </c>
      <c r="R16" s="39"/>
    </row>
    <row r="17" spans="3:18" ht="16.5" thickTop="1" thickBot="1" x14ac:dyDescent="0.3">
      <c r="C17" s="31" t="s">
        <v>44</v>
      </c>
      <c r="D17" s="40">
        <v>895</v>
      </c>
      <c r="E17" s="40">
        <v>734</v>
      </c>
      <c r="F17" s="40">
        <v>655</v>
      </c>
      <c r="G17" s="40">
        <v>559</v>
      </c>
      <c r="H17" s="40">
        <v>614</v>
      </c>
      <c r="I17" s="40">
        <v>735</v>
      </c>
      <c r="J17" s="40">
        <v>791</v>
      </c>
      <c r="K17" s="40">
        <v>841</v>
      </c>
      <c r="L17" s="40">
        <v>853</v>
      </c>
      <c r="M17" s="40">
        <v>934</v>
      </c>
      <c r="N17" s="40">
        <v>952</v>
      </c>
      <c r="O17" s="40">
        <v>770</v>
      </c>
      <c r="P17" s="40">
        <v>986</v>
      </c>
      <c r="Q17" s="40">
        <v>953</v>
      </c>
      <c r="R17" s="39"/>
    </row>
    <row r="18" spans="3:18" ht="16.5" thickTop="1" thickBot="1" x14ac:dyDescent="0.3">
      <c r="C18" s="31" t="s">
        <v>45</v>
      </c>
      <c r="D18" s="41">
        <v>17839</v>
      </c>
      <c r="E18" s="41">
        <v>16258</v>
      </c>
      <c r="F18" s="41">
        <v>15146</v>
      </c>
      <c r="G18" s="41">
        <v>12513</v>
      </c>
      <c r="H18" s="41">
        <v>13162</v>
      </c>
      <c r="I18" s="41">
        <v>14575</v>
      </c>
      <c r="J18" s="41">
        <v>16143</v>
      </c>
      <c r="K18" s="41">
        <v>18231</v>
      </c>
      <c r="L18" s="41">
        <v>19907</v>
      </c>
      <c r="M18" s="41">
        <v>20451</v>
      </c>
      <c r="N18" s="41">
        <v>21148</v>
      </c>
      <c r="O18" s="41">
        <v>12586</v>
      </c>
      <c r="P18" s="41">
        <v>16171</v>
      </c>
      <c r="Q18" s="41">
        <v>23779</v>
      </c>
      <c r="R18" s="41"/>
    </row>
    <row r="19" spans="3:18" ht="16.5" thickTop="1" thickBot="1" x14ac:dyDescent="0.3">
      <c r="C19" s="44" t="s">
        <v>46</v>
      </c>
      <c r="D19" s="42">
        <f>SUM(D6:D16)</f>
        <v>16944</v>
      </c>
      <c r="E19" s="42">
        <f>SUM(E6:E16)</f>
        <v>15524</v>
      </c>
      <c r="F19" s="42">
        <f>SUM(F6:F16)</f>
        <v>14491</v>
      </c>
      <c r="G19" s="42">
        <f>SUM(G6:G12)</f>
        <v>7270</v>
      </c>
      <c r="H19" s="42">
        <f t="shared" ref="H19:R19" si="0">SUM(H6:H12)</f>
        <v>7792</v>
      </c>
      <c r="I19" s="42">
        <f t="shared" si="0"/>
        <v>8597</v>
      </c>
      <c r="J19" s="42">
        <f t="shared" si="0"/>
        <v>9517</v>
      </c>
      <c r="K19" s="42">
        <f t="shared" si="0"/>
        <v>10634</v>
      </c>
      <c r="L19" s="42">
        <f t="shared" si="0"/>
        <v>11839</v>
      </c>
      <c r="M19" s="42">
        <f t="shared" si="0"/>
        <v>12091</v>
      </c>
      <c r="N19" s="42">
        <f t="shared" si="0"/>
        <v>12365</v>
      </c>
      <c r="O19" s="42">
        <f t="shared" si="0"/>
        <v>7340</v>
      </c>
      <c r="P19" s="42">
        <f t="shared" si="0"/>
        <v>8842</v>
      </c>
      <c r="Q19" s="42">
        <f t="shared" si="0"/>
        <v>15098</v>
      </c>
      <c r="R19" s="42" t="e">
        <f t="shared" si="0"/>
        <v>#VALUE!</v>
      </c>
    </row>
    <row r="20" spans="3:18" x14ac:dyDescent="0.25">
      <c r="C20" s="17"/>
    </row>
    <row r="21" spans="3:18" x14ac:dyDescent="0.25">
      <c r="C21" s="43" t="s">
        <v>79</v>
      </c>
    </row>
    <row r="22" spans="3:18" x14ac:dyDescent="0.25">
      <c r="C22" s="43" t="s">
        <v>73</v>
      </c>
    </row>
    <row r="23" spans="3:18" x14ac:dyDescent="0.25">
      <c r="C23" s="45" t="s">
        <v>91</v>
      </c>
    </row>
    <row r="24" spans="3:18" x14ac:dyDescent="0.25">
      <c r="C24" s="43" t="s">
        <v>68</v>
      </c>
    </row>
  </sheetData>
  <sheetProtection algorithmName="SHA-512" hashValue="39n6JyjQk5FEtEoUYzQkPERw1q+l1dq/XTo0of3sNHTEu5ZUKHZFIeqGmtg9A8y1dmasJsm5kX874hAqPp6iZQ==" saltValue="K0py16WLI+8SD1gXfP7PJw==" spinCount="100000" sheet="1" objects="1" scenarios="1"/>
  <mergeCells count="2">
    <mergeCell ref="G2:K2"/>
    <mergeCell ref="G3:K3"/>
  </mergeCells>
  <pageMargins left="0" right="0" top="0" bottom="0.59055118110236227" header="0" footer="0"/>
  <pageSetup paperSize="9" orientation="landscape" r:id="rId1"/>
  <rowBreaks count="1" manualBreakCount="1">
    <brk id="24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E6C39-E5D9-474B-B6D4-41BEE656BF06}">
  <dimension ref="A2:U27"/>
  <sheetViews>
    <sheetView showGridLines="0" showZeros="0" zoomScaleNormal="100" workbookViewId="0">
      <selection activeCell="T20" sqref="T20"/>
    </sheetView>
  </sheetViews>
  <sheetFormatPr baseColWidth="10" defaultColWidth="11.42578125" defaultRowHeight="15" x14ac:dyDescent="0.3"/>
  <cols>
    <col min="1" max="1" width="2" style="19" customWidth="1"/>
    <col min="2" max="2" width="13" style="19" customWidth="1"/>
    <col min="3" max="3" width="9.7109375" style="19" hidden="1" customWidth="1"/>
    <col min="4" max="15" width="9.7109375" style="19" customWidth="1"/>
    <col min="16" max="16384" width="11.42578125" style="19"/>
  </cols>
  <sheetData>
    <row r="2" spans="2:21" s="15" customFormat="1" x14ac:dyDescent="0.25"/>
    <row r="3" spans="2:21" s="15" customFormat="1" x14ac:dyDescent="0.25">
      <c r="D3" s="103" t="s">
        <v>102</v>
      </c>
      <c r="E3" s="103"/>
      <c r="F3" s="103"/>
      <c r="G3" s="103"/>
      <c r="H3" s="103"/>
      <c r="I3" s="103"/>
      <c r="J3" s="17"/>
    </row>
    <row r="4" spans="2:21" x14ac:dyDescent="0.3">
      <c r="B4" s="16"/>
      <c r="D4" s="103" t="str">
        <f>Índex!C2</f>
        <v>PERÍODE DESEMBRE</v>
      </c>
      <c r="E4" s="103"/>
      <c r="F4" s="103"/>
      <c r="G4" s="103"/>
      <c r="H4" s="103"/>
      <c r="I4" s="103"/>
      <c r="J4" s="18"/>
    </row>
    <row r="5" spans="2:21" ht="15.75" thickBot="1" x14ac:dyDescent="0.35"/>
    <row r="6" spans="2:21" ht="16.5" thickTop="1" thickBot="1" x14ac:dyDescent="0.35">
      <c r="B6" s="16"/>
      <c r="C6" s="32">
        <v>2011</v>
      </c>
      <c r="D6" s="32">
        <v>2012</v>
      </c>
      <c r="E6" s="32">
        <v>2013</v>
      </c>
      <c r="F6" s="32">
        <v>2014</v>
      </c>
      <c r="G6" s="32">
        <v>2015</v>
      </c>
      <c r="H6" s="32">
        <v>2016</v>
      </c>
      <c r="I6" s="32">
        <v>2017</v>
      </c>
      <c r="J6" s="61">
        <v>2018</v>
      </c>
      <c r="K6" s="65">
        <v>2019</v>
      </c>
      <c r="L6" s="32">
        <v>2020</v>
      </c>
      <c r="M6" s="32">
        <v>2021</v>
      </c>
      <c r="N6" s="32">
        <v>2022</v>
      </c>
      <c r="O6" s="32" t="s">
        <v>103</v>
      </c>
      <c r="P6" s="35" t="s">
        <v>69</v>
      </c>
      <c r="Q6" s="35" t="s">
        <v>76</v>
      </c>
      <c r="R6" s="35" t="s">
        <v>92</v>
      </c>
      <c r="S6" s="35" t="s">
        <v>99</v>
      </c>
      <c r="T6" s="35" t="s">
        <v>104</v>
      </c>
    </row>
    <row r="7" spans="2:21" s="26" customFormat="1" ht="16.5" thickTop="1" thickBot="1" x14ac:dyDescent="0.35">
      <c r="B7" s="31" t="s">
        <v>33</v>
      </c>
      <c r="C7" s="54">
        <v>337.01319819449554</v>
      </c>
      <c r="D7" s="54">
        <v>314.14240622586766</v>
      </c>
      <c r="E7" s="54">
        <v>311.75170028994819</v>
      </c>
      <c r="F7" s="54">
        <v>305.58173071420669</v>
      </c>
      <c r="G7" s="54">
        <v>297.84496157655411</v>
      </c>
      <c r="H7" s="54">
        <v>320.91855237678163</v>
      </c>
      <c r="I7" s="54">
        <v>354.75914572961915</v>
      </c>
      <c r="J7" s="70">
        <v>364.83786691255568</v>
      </c>
      <c r="K7" s="73">
        <v>392.54348278325995</v>
      </c>
      <c r="L7" s="54">
        <v>333.33035184539199</v>
      </c>
      <c r="M7" s="54">
        <v>324.38345141477703</v>
      </c>
      <c r="N7" s="54">
        <f>IF([2]TOTAL!Q6&gt;0,'[2]TOTAL sense aut.'!Q6*100000/([3]Afiliados_BALEARES_Actividades_!$D$96-[3]Afiliados_BALEARES_Actividades_!$S$96))</f>
        <v>641.97898815289477</v>
      </c>
      <c r="O7" s="54">
        <f>IF(TOTAL!R6&gt;0,TOTAL!R6*100000/([4]Afiliados_CCAA!$D$96-[4]Afiliados_CCAA!$S$96))</f>
        <v>277.7187171894077</v>
      </c>
      <c r="P7" s="37">
        <f t="shared" ref="P7:P19" si="0">IF(K7&gt;0,(K7-J7)*100/J7,0)</f>
        <v>7.5939529263130856</v>
      </c>
      <c r="Q7" s="37">
        <f t="shared" ref="Q7:Q20" si="1">IF(L7&gt;0,(L7-K7)*100/K7,0)</f>
        <v>-15.084476888529075</v>
      </c>
      <c r="R7" s="37">
        <f t="shared" ref="R7:T20" si="2">IF(M7&gt;0,(M7-L7)*100/L7,0)</f>
        <v>-2.6840941369673965</v>
      </c>
      <c r="S7" s="37">
        <f t="shared" si="2"/>
        <v>97.907441132692114</v>
      </c>
      <c r="T7" s="38">
        <f>IF(O7&gt;0,(O7-N7)*100/N7,0)</f>
        <v>-56.740216998618379</v>
      </c>
      <c r="U7" s="86"/>
    </row>
    <row r="8" spans="2:21" ht="16.5" thickTop="1" thickBot="1" x14ac:dyDescent="0.35">
      <c r="B8" s="31" t="s">
        <v>34</v>
      </c>
      <c r="C8" s="56">
        <v>377.51327901220833</v>
      </c>
      <c r="D8" s="56">
        <v>312.31600235516987</v>
      </c>
      <c r="E8" s="56">
        <v>304.19099326912351</v>
      </c>
      <c r="F8" s="56">
        <v>327.17369450384751</v>
      </c>
      <c r="G8" s="56">
        <v>344.80492756329784</v>
      </c>
      <c r="H8" s="56">
        <v>368.76924084626972</v>
      </c>
      <c r="I8" s="56">
        <v>374.39609817224675</v>
      </c>
      <c r="J8" s="71">
        <v>368.26580816166165</v>
      </c>
      <c r="K8" s="74">
        <v>369.73481188804129</v>
      </c>
      <c r="L8" s="56">
        <v>391.0085020300188</v>
      </c>
      <c r="M8" s="56">
        <v>326.66036708615195</v>
      </c>
      <c r="N8" s="54">
        <f>IF([2]TOTAL!Q7&gt;0,'[2]TOTAL sense aut.'!Q7*100000/([5]Afiliados_BALEARES_Actividades_!$D$96-[5]Afiliados_BALEARES_Actividades_!$S$96))</f>
        <v>444.82204257705007</v>
      </c>
      <c r="O8" s="54">
        <f>IF(TOTAL!R7&gt;0,TOTAL!R7*100000/([6]Afiliados_BALEARES_Actividades_!$D$96-[6]Afiliados_BALEARES_Actividades_!$S$96))</f>
        <v>375.11212590720055</v>
      </c>
      <c r="P8" s="38">
        <f t="shared" si="0"/>
        <v>0.39889766951559491</v>
      </c>
      <c r="Q8" s="38">
        <f t="shared" si="1"/>
        <v>5.7537698528694019</v>
      </c>
      <c r="R8" s="38">
        <f t="shared" si="2"/>
        <v>-16.456965669489886</v>
      </c>
      <c r="S8" s="38">
        <f t="shared" si="2"/>
        <v>36.172639045536457</v>
      </c>
      <c r="T8" s="38">
        <f t="shared" ref="T8:T19" si="3">IF(O8&gt;0,(O8-N8)*100/N8,0)</f>
        <v>-15.671416880779841</v>
      </c>
      <c r="U8" s="28"/>
    </row>
    <row r="9" spans="2:21" ht="16.5" thickTop="1" thickBot="1" x14ac:dyDescent="0.35">
      <c r="B9" s="31" t="s">
        <v>35</v>
      </c>
      <c r="C9" s="56">
        <v>426.66202272628323</v>
      </c>
      <c r="D9" s="56">
        <v>315.47477749911411</v>
      </c>
      <c r="E9" s="56">
        <v>292.18280404946563</v>
      </c>
      <c r="F9" s="56">
        <v>379.9222276851562</v>
      </c>
      <c r="G9" s="56">
        <v>407.83164709607871</v>
      </c>
      <c r="H9" s="56">
        <v>352.38416500012045</v>
      </c>
      <c r="I9" s="56">
        <v>434.27762039660058</v>
      </c>
      <c r="J9" s="71">
        <v>348.334401024984</v>
      </c>
      <c r="K9" s="74">
        <v>380.52560431723595</v>
      </c>
      <c r="L9" s="56">
        <v>299.76843891143363</v>
      </c>
      <c r="M9" s="56">
        <v>327.7996106805744</v>
      </c>
      <c r="N9" s="54">
        <f>IF([2]TOTAL!Q8&gt;0,'[2]TOTAL sense aut.'!Q8*100000/([7]Afiliados_BALEARES_Actividades_!$D$96-[7]Afiliados_BALEARES_Actividades_!$S$96))</f>
        <v>484.36275859148367</v>
      </c>
      <c r="O9" s="54">
        <f>IF(TOTAL!R8&gt;0,TOTAL!R8*100000/([8]Afiliados_BALEARES_Actividades_!$D$96-[8]Afiliados_BALEARES_Actividades_!$S$96))</f>
        <v>413.85217816935881</v>
      </c>
      <c r="P9" s="38">
        <f t="shared" si="0"/>
        <v>9.2414654416929238</v>
      </c>
      <c r="Q9" s="38">
        <f t="shared" si="1"/>
        <v>-21.222531280306914</v>
      </c>
      <c r="R9" s="38">
        <f t="shared" si="2"/>
        <v>9.3509416371289706</v>
      </c>
      <c r="S9" s="38">
        <f t="shared" si="2"/>
        <v>47.761846814233351</v>
      </c>
      <c r="T9" s="38">
        <f t="shared" si="3"/>
        <v>-14.55739095779537</v>
      </c>
      <c r="U9" s="28"/>
    </row>
    <row r="10" spans="2:21" ht="16.5" thickTop="1" thickBot="1" x14ac:dyDescent="0.35">
      <c r="B10" s="31" t="s">
        <v>36</v>
      </c>
      <c r="C10" s="56">
        <v>339.76010877168545</v>
      </c>
      <c r="D10" s="56">
        <v>269.46563916360913</v>
      </c>
      <c r="E10" s="56">
        <v>339.58931611985059</v>
      </c>
      <c r="F10" s="56">
        <v>329.52488171486817</v>
      </c>
      <c r="G10" s="56">
        <v>358.0987061775628</v>
      </c>
      <c r="H10" s="56">
        <v>399.19891034579291</v>
      </c>
      <c r="I10" s="56">
        <v>342.07101691764268</v>
      </c>
      <c r="J10" s="71">
        <v>375.01501501501502</v>
      </c>
      <c r="K10" s="74">
        <v>358.77753687760634</v>
      </c>
      <c r="L10" s="56">
        <v>109.95577865423688</v>
      </c>
      <c r="M10" s="56">
        <v>316.278682281253</v>
      </c>
      <c r="N10" s="54">
        <f>IF([2]TOTAL!Q9&gt;0,'[2]TOTAL sense aut.'!Q9*100000/([9]Afiliados_BALEARES_Actividades_!$D$96-[9]Afiliados_BALEARES_Actividades_!$S$96))</f>
        <v>407.46251573766739</v>
      </c>
      <c r="O10" s="54">
        <f>IF(TOTAL!R9&gt;0,TOTAL!R9*100000/([10]Afiliados_BALEARES_Actividades_!$D$96-[10]Afiliados_BALEARES_Actividades_!$S$96))</f>
        <v>350.64410161154393</v>
      </c>
      <c r="P10" s="38">
        <f t="shared" si="0"/>
        <v>-4.3298208037773005</v>
      </c>
      <c r="Q10" s="38">
        <f t="shared" si="1"/>
        <v>-69.352658025592248</v>
      </c>
      <c r="R10" s="38">
        <f t="shared" si="2"/>
        <v>187.64171028774388</v>
      </c>
      <c r="S10" s="38">
        <f t="shared" si="2"/>
        <v>28.830217958012277</v>
      </c>
      <c r="T10" s="38">
        <f t="shared" si="3"/>
        <v>-13.944451803930919</v>
      </c>
      <c r="U10" s="28"/>
    </row>
    <row r="11" spans="2:21" ht="16.5" thickTop="1" thickBot="1" x14ac:dyDescent="0.35">
      <c r="B11" s="31" t="s">
        <v>37</v>
      </c>
      <c r="C11" s="56">
        <v>424.06108704236163</v>
      </c>
      <c r="D11" s="56">
        <v>319.04218732579182</v>
      </c>
      <c r="E11" s="56">
        <v>372.30356798018926</v>
      </c>
      <c r="F11" s="56">
        <v>384.89596376424987</v>
      </c>
      <c r="G11" s="56">
        <v>376.90704674676476</v>
      </c>
      <c r="H11" s="56">
        <v>439.12291804574539</v>
      </c>
      <c r="I11" s="56">
        <v>472.88126760276162</v>
      </c>
      <c r="J11" s="71">
        <v>444.56307238589477</v>
      </c>
      <c r="K11" s="74">
        <v>431.6763503335485</v>
      </c>
      <c r="L11" s="56">
        <v>206.83830706132832</v>
      </c>
      <c r="M11" s="56">
        <v>340.32821804793787</v>
      </c>
      <c r="N11" s="54">
        <f>IF([2]TOTAL!Q10&gt;0,'[2]TOTAL sense aut.'!Q10*100000/([11]Afiliados_BALEARES_Actividades_!$D$96-[11]Afiliados_BALEARES_Actividades_!$S$96))</f>
        <v>491.15496734827235</v>
      </c>
      <c r="O11" s="54">
        <f>IF(TOTAL!R10&gt;0,TOTAL!R10*100000/([12]Afiliados_CCAA!$D$96-[12]Afiliados_CCAA!$S$96))</f>
        <v>454.78324136783726</v>
      </c>
      <c r="P11" s="38">
        <f t="shared" si="0"/>
        <v>-2.8987387511035085</v>
      </c>
      <c r="Q11" s="38">
        <f t="shared" si="1"/>
        <v>-52.084864760020295</v>
      </c>
      <c r="R11" s="38">
        <f t="shared" si="2"/>
        <v>64.538292197020013</v>
      </c>
      <c r="S11" s="38">
        <f t="shared" si="2"/>
        <v>44.318026335121402</v>
      </c>
      <c r="T11" s="38">
        <f t="shared" si="3"/>
        <v>-7.4053462549314526</v>
      </c>
      <c r="U11" s="28"/>
    </row>
    <row r="12" spans="2:21" ht="16.5" thickTop="1" thickBot="1" x14ac:dyDescent="0.35">
      <c r="B12" s="31" t="s">
        <v>38</v>
      </c>
      <c r="C12" s="56">
        <v>424.94745273433932</v>
      </c>
      <c r="D12" s="56">
        <v>354.45629275002841</v>
      </c>
      <c r="E12" s="56">
        <v>358.19381845938898</v>
      </c>
      <c r="F12" s="56">
        <v>407.51511938269778</v>
      </c>
      <c r="G12" s="56">
        <v>422.4261805303081</v>
      </c>
      <c r="H12" s="56">
        <v>447.46986889225678</v>
      </c>
      <c r="I12" s="56">
        <v>472.09765001739999</v>
      </c>
      <c r="J12" s="71">
        <v>467.67682063650187</v>
      </c>
      <c r="K12" s="74">
        <v>446.12917936580322</v>
      </c>
      <c r="L12" s="56">
        <v>278.72173653909243</v>
      </c>
      <c r="M12" s="56">
        <v>341.03134441353154</v>
      </c>
      <c r="N12" s="54">
        <f>IF([2]TOTAL!Q11&gt;0,'[2]TOTAL sense aut.'!Q11*100000/([13]Afiliados_BALEARES_Actividades_!$D$96-[13]Afiliados_BALEARES_Actividades_!$S$96))</f>
        <v>566.36893900626512</v>
      </c>
      <c r="O12" s="54">
        <f>IF(TOTAL!R11&gt;0,TOTAL!R11*100000/([14]Afiliados_CCAA!$D$96-[14]Afiliados_CCAA!$S$96))</f>
        <v>480.96060084153544</v>
      </c>
      <c r="P12" s="38">
        <f t="shared" si="0"/>
        <v>-4.6073784972649703</v>
      </c>
      <c r="Q12" s="38">
        <f t="shared" si="1"/>
        <v>-37.524432511832003</v>
      </c>
      <c r="R12" s="38">
        <f t="shared" si="2"/>
        <v>22.355489258979915</v>
      </c>
      <c r="S12" s="38">
        <f t="shared" si="2"/>
        <v>66.075332453749837</v>
      </c>
      <c r="T12" s="38">
        <f t="shared" si="3"/>
        <v>-15.079982725497754</v>
      </c>
      <c r="U12" s="28"/>
    </row>
    <row r="13" spans="2:21" ht="16.5" thickTop="1" thickBot="1" x14ac:dyDescent="0.35">
      <c r="B13" s="31" t="s">
        <v>39</v>
      </c>
      <c r="C13" s="56">
        <v>429.04454077358503</v>
      </c>
      <c r="D13" s="56">
        <v>370.25370520650921</v>
      </c>
      <c r="E13" s="56">
        <v>427.50456146306277</v>
      </c>
      <c r="F13" s="56">
        <v>441.08316366962845</v>
      </c>
      <c r="G13" s="56">
        <v>486.03939706873399</v>
      </c>
      <c r="H13" s="56">
        <v>492.40368963646227</v>
      </c>
      <c r="I13" s="56">
        <v>508.24966288467652</v>
      </c>
      <c r="J13" s="71">
        <v>524.90486099394479</v>
      </c>
      <c r="K13" s="74">
        <v>542.51325563249179</v>
      </c>
      <c r="L13" s="56">
        <v>351.34342182790721</v>
      </c>
      <c r="M13" s="56">
        <v>449.93795172667797</v>
      </c>
      <c r="N13" s="54">
        <f>IF([2]TOTAL!Q12&gt;0,'[2]TOTAL sense aut.'!Q12*100000/([15]Afiliados_BALEARES_Actividades_!$D$96-[15]Afiliados_BALEARES_Actividades_!$S$96))</f>
        <v>534.98089922999395</v>
      </c>
      <c r="O13" s="54">
        <f>IF(TOTAL!R12&gt;0,TOTAL!R12*100000/([14]Afiliados_CCAA!$D$96-[14]Afiliados_CCAA!$S$96))</f>
        <v>544.45439029457623</v>
      </c>
      <c r="P13" s="38">
        <f t="shared" si="0"/>
        <v>3.3545878400143305</v>
      </c>
      <c r="Q13" s="38">
        <f t="shared" si="1"/>
        <v>-35.237818029295575</v>
      </c>
      <c r="R13" s="38">
        <f t="shared" si="2"/>
        <v>28.062153372851167</v>
      </c>
      <c r="S13" s="38">
        <f t="shared" si="2"/>
        <v>18.901038949249759</v>
      </c>
      <c r="T13" s="38">
        <f t="shared" si="3"/>
        <v>1.7708092154724804</v>
      </c>
      <c r="U13" s="28"/>
    </row>
    <row r="14" spans="2:21" ht="16.5" thickTop="1" thickBot="1" x14ac:dyDescent="0.35">
      <c r="B14" s="31" t="s">
        <v>40</v>
      </c>
      <c r="C14" s="56">
        <v>457.85172976597204</v>
      </c>
      <c r="D14" s="56">
        <v>412.86644951140067</v>
      </c>
      <c r="E14" s="56">
        <v>406.3430981468735</v>
      </c>
      <c r="F14" s="56">
        <v>404.27934530197319</v>
      </c>
      <c r="G14" s="56">
        <v>459.21896117290243</v>
      </c>
      <c r="H14" s="56">
        <v>497.30424569742814</v>
      </c>
      <c r="I14" s="56">
        <v>494.68026763189647</v>
      </c>
      <c r="J14" s="71">
        <v>488.97824676433424</v>
      </c>
      <c r="K14" s="74">
        <v>509.62533978460027</v>
      </c>
      <c r="L14" s="56">
        <v>345.78265581723406</v>
      </c>
      <c r="M14" s="56">
        <v>442.55884406069765</v>
      </c>
      <c r="N14" s="56">
        <f>IF([2]TOTAL!Q13&gt;0,'[2]TOTAL sense aut.'!Q13*100000/([16]Afiliados_BALEARES_Actividades_!$D$96-[16]Afiliados_BALEARES_Actividades_!$S$96))</f>
        <v>494.27547267252368</v>
      </c>
      <c r="O14" s="56"/>
      <c r="P14" s="38">
        <f t="shared" si="0"/>
        <v>4.222497249497688</v>
      </c>
      <c r="Q14" s="38">
        <f t="shared" si="1"/>
        <v>-32.149634481797243</v>
      </c>
      <c r="R14" s="38">
        <f t="shared" si="2"/>
        <v>27.987577345295001</v>
      </c>
      <c r="S14" s="38">
        <f t="shared" si="2"/>
        <v>11.685819706437277</v>
      </c>
      <c r="T14" s="38">
        <f t="shared" si="3"/>
        <v>0</v>
      </c>
      <c r="U14" s="28"/>
    </row>
    <row r="15" spans="2:21" ht="16.5" thickTop="1" thickBot="1" x14ac:dyDescent="0.35">
      <c r="B15" s="31" t="s">
        <v>41</v>
      </c>
      <c r="C15" s="56">
        <v>443.67584730746876</v>
      </c>
      <c r="D15" s="56">
        <v>339.80786172756638</v>
      </c>
      <c r="E15" s="56">
        <v>360.28094520431085</v>
      </c>
      <c r="F15" s="56">
        <v>415.3945434727201</v>
      </c>
      <c r="G15" s="56">
        <v>430.73675387469052</v>
      </c>
      <c r="H15" s="56">
        <v>473.22534400873798</v>
      </c>
      <c r="I15" s="56">
        <v>450.93859711972488</v>
      </c>
      <c r="J15" s="71">
        <v>454.80066160706349</v>
      </c>
      <c r="K15" s="74">
        <v>478.38038422781182</v>
      </c>
      <c r="L15" s="56">
        <v>276.35505164875804</v>
      </c>
      <c r="M15" s="56">
        <v>438.17022362840544</v>
      </c>
      <c r="N15" s="56">
        <f>IF([2]TOTAL!Q14&gt;0,'[2]TOTAL sense aut.'!Q14*100000/([17]Afiliados_BALEARES_Actividades_!$D$96-[17]Afiliados_BALEARES_Actividades_!$S$96))</f>
        <v>522.57182611587552</v>
      </c>
      <c r="O15" s="56"/>
      <c r="P15" s="38">
        <f t="shared" si="0"/>
        <v>5.1846280384527281</v>
      </c>
      <c r="Q15" s="38">
        <f t="shared" si="1"/>
        <v>-42.23110713562334</v>
      </c>
      <c r="R15" s="38">
        <f t="shared" si="2"/>
        <v>58.553361342318205</v>
      </c>
      <c r="S15" s="38">
        <f t="shared" si="2"/>
        <v>19.262286192922065</v>
      </c>
      <c r="T15" s="38">
        <f t="shared" si="3"/>
        <v>0</v>
      </c>
      <c r="U15" s="28"/>
    </row>
    <row r="16" spans="2:21" ht="16.5" thickTop="1" thickBot="1" x14ac:dyDescent="0.35">
      <c r="B16" s="31" t="s">
        <v>42</v>
      </c>
      <c r="C16" s="56">
        <v>365.18543704556151</v>
      </c>
      <c r="D16" s="56">
        <v>379.18984501206512</v>
      </c>
      <c r="E16" s="56">
        <v>405.39218827465487</v>
      </c>
      <c r="F16" s="56">
        <v>388.85016522098306</v>
      </c>
      <c r="G16" s="56">
        <v>376.11307583315096</v>
      </c>
      <c r="H16" s="56">
        <v>424.57763074283986</v>
      </c>
      <c r="I16" s="56">
        <v>460.54444186335473</v>
      </c>
      <c r="J16" s="71">
        <v>462.22476075637741</v>
      </c>
      <c r="K16" s="74">
        <v>518.52585535350511</v>
      </c>
      <c r="L16" s="56">
        <v>305.32759416749826</v>
      </c>
      <c r="M16" s="56">
        <v>332.33640746594114</v>
      </c>
      <c r="N16" s="56">
        <f>IF([2]TOTAL!Q15&gt;0,'[2]TOTAL sense aut.'!Q15*100000/([17]Afiliados_BALEARES_Actividades_!$D$96-[17]Afiliados_BALEARES_Actividades_!$S$96))</f>
        <v>449.94485730145573</v>
      </c>
      <c r="O16" s="56"/>
      <c r="P16" s="38">
        <f t="shared" si="0"/>
        <v>12.180458378083742</v>
      </c>
      <c r="Q16" s="38">
        <f t="shared" si="1"/>
        <v>-41.116225735871723</v>
      </c>
      <c r="R16" s="38">
        <f t="shared" si="2"/>
        <v>8.8458474813207459</v>
      </c>
      <c r="S16" s="38">
        <f t="shared" si="2"/>
        <v>35.38837370611207</v>
      </c>
      <c r="T16" s="38">
        <f t="shared" si="3"/>
        <v>0</v>
      </c>
      <c r="U16" s="28"/>
    </row>
    <row r="17" spans="1:21" ht="16.5" thickTop="1" thickBot="1" x14ac:dyDescent="0.35">
      <c r="B17" s="31" t="s">
        <v>43</v>
      </c>
      <c r="C17" s="56">
        <v>332.35673437833032</v>
      </c>
      <c r="D17" s="56">
        <v>310.1718336938236</v>
      </c>
      <c r="E17" s="56">
        <v>281.48093133796277</v>
      </c>
      <c r="F17" s="56">
        <v>327.26470734709267</v>
      </c>
      <c r="G17" s="56">
        <v>336.62554253101399</v>
      </c>
      <c r="H17" s="56">
        <v>375.01038146285993</v>
      </c>
      <c r="I17" s="56">
        <v>376.01844641661387</v>
      </c>
      <c r="J17" s="71">
        <v>379.53960579703318</v>
      </c>
      <c r="K17" s="74">
        <v>350.40747383385821</v>
      </c>
      <c r="L17" s="56">
        <v>294.41749822360902</v>
      </c>
      <c r="M17" s="56">
        <v>344.21506464207738</v>
      </c>
      <c r="N17" s="56">
        <f>IF([2]TOTAL!Q16&gt;0,'[2]TOTAL sense aut.'!Q16*100000/([18]Afiliados_BALEARES_Actividades_!$D$96-[18]Afiliados_BALEARES_Actividades_!$S$96))</f>
        <v>366.32374693689519</v>
      </c>
      <c r="O17" s="56"/>
      <c r="P17" s="38">
        <f t="shared" si="0"/>
        <v>-7.6756500555449261</v>
      </c>
      <c r="Q17" s="38">
        <f t="shared" si="1"/>
        <v>-15.978533504909262</v>
      </c>
      <c r="R17" s="38">
        <f t="shared" si="2"/>
        <v>16.913928933886698</v>
      </c>
      <c r="S17" s="38">
        <f t="shared" si="2"/>
        <v>6.4229269912422096</v>
      </c>
      <c r="T17" s="38">
        <f t="shared" si="3"/>
        <v>0</v>
      </c>
      <c r="U17" s="28"/>
    </row>
    <row r="18" spans="1:21" ht="16.5" thickTop="1" thickBot="1" x14ac:dyDescent="0.35">
      <c r="B18" s="31" t="s">
        <v>44</v>
      </c>
      <c r="C18" s="56">
        <v>241.4461704057033</v>
      </c>
      <c r="D18" s="56">
        <v>212.34003274366873</v>
      </c>
      <c r="E18" s="56">
        <v>234.51763465666465</v>
      </c>
      <c r="F18" s="56">
        <v>268.1914047391428</v>
      </c>
      <c r="G18" s="56">
        <v>273.44222625529341</v>
      </c>
      <c r="H18" s="56">
        <v>272.74466753365527</v>
      </c>
      <c r="I18" s="56">
        <v>263.33743929809611</v>
      </c>
      <c r="J18" s="71">
        <v>279.67923726022144</v>
      </c>
      <c r="K18" s="74">
        <v>282.67795794868442</v>
      </c>
      <c r="L18" s="56">
        <v>240.14321267956163</v>
      </c>
      <c r="M18" s="56">
        <v>297.4412809884945</v>
      </c>
      <c r="N18" s="56">
        <f>IF([2]TOTAL!Q17&gt;0,'[2]TOTAL sense aut.'!Q17*100000/([19]Afiliados_BALEARES_Actividades_!$D$96-[19]Afiliados_BALEARES_Actividades_!$S$96))</f>
        <v>269.50823937308934</v>
      </c>
      <c r="O18" s="56"/>
      <c r="P18" s="38">
        <f t="shared" si="0"/>
        <v>1.0721999665899</v>
      </c>
      <c r="Q18" s="38">
        <f t="shared" si="1"/>
        <v>-15.047068253140658</v>
      </c>
      <c r="R18" s="38">
        <f t="shared" si="2"/>
        <v>23.859957426899811</v>
      </c>
      <c r="S18" s="38">
        <f t="shared" si="2"/>
        <v>-9.3911112548246631</v>
      </c>
      <c r="T18" s="38">
        <f t="shared" si="3"/>
        <v>0</v>
      </c>
      <c r="U18" s="28"/>
    </row>
    <row r="19" spans="1:21" ht="13.9" customHeight="1" thickTop="1" thickBot="1" x14ac:dyDescent="0.35">
      <c r="A19" s="27"/>
      <c r="B19" s="31" t="s">
        <v>47</v>
      </c>
      <c r="C19" s="58">
        <v>4669.6337891239727</v>
      </c>
      <c r="D19" s="58">
        <v>3960.7992818881717</v>
      </c>
      <c r="E19" s="58">
        <v>4170.9270980335796</v>
      </c>
      <c r="F19" s="58">
        <v>4454.9828945468098</v>
      </c>
      <c r="G19" s="58">
        <v>4661.202818242783</v>
      </c>
      <c r="H19" s="58">
        <v>4970.078027489777</v>
      </c>
      <c r="I19" s="58">
        <v>5102.6668079303599</v>
      </c>
      <c r="J19" s="72">
        <v>5057.0549679529458</v>
      </c>
      <c r="K19" s="80">
        <v>5154.2386248214461</v>
      </c>
      <c r="L19" s="60">
        <v>3357.7455670475315</v>
      </c>
      <c r="M19" s="60">
        <v>4314.1668174738306</v>
      </c>
      <c r="N19" s="60">
        <f>SUM(N7:N18)</f>
        <v>5673.7552530434668</v>
      </c>
      <c r="O19" s="60"/>
      <c r="P19" s="38">
        <f t="shared" si="0"/>
        <v>1.9217441274489337</v>
      </c>
      <c r="Q19" s="38">
        <f t="shared" si="1"/>
        <v>-34.854673765441916</v>
      </c>
      <c r="R19" s="38">
        <f t="shared" si="2"/>
        <v>28.48402987446369</v>
      </c>
      <c r="S19" s="38">
        <f t="shared" si="2"/>
        <v>31.514507739080564</v>
      </c>
      <c r="T19" s="38">
        <f t="shared" si="3"/>
        <v>0</v>
      </c>
      <c r="U19" s="28"/>
    </row>
    <row r="20" spans="1:21" ht="16.5" thickTop="1" thickBot="1" x14ac:dyDescent="0.35">
      <c r="B20" s="44" t="s">
        <v>48</v>
      </c>
      <c r="C20" s="36">
        <f>SUM(C7:C17)/11</f>
        <v>396.18831252293563</v>
      </c>
      <c r="D20" s="36">
        <f>SUM(D7:D13)/7</f>
        <v>322.16443007515574</v>
      </c>
      <c r="E20" s="36">
        <f t="shared" ref="E20:O20" si="4">SUM(E7:E13)/7</f>
        <v>343.67382309014698</v>
      </c>
      <c r="F20" s="36">
        <f t="shared" si="4"/>
        <v>367.95668306209348</v>
      </c>
      <c r="G20" s="36">
        <f t="shared" si="4"/>
        <v>384.85040953704299</v>
      </c>
      <c r="H20" s="36">
        <f t="shared" si="4"/>
        <v>402.89533502048988</v>
      </c>
      <c r="I20" s="36">
        <f t="shared" si="4"/>
        <v>422.67606596013536</v>
      </c>
      <c r="J20" s="36">
        <f t="shared" si="4"/>
        <v>413.37112073293673</v>
      </c>
      <c r="K20" s="36">
        <f t="shared" si="4"/>
        <v>417.41431731399814</v>
      </c>
      <c r="L20" s="36">
        <f t="shared" si="4"/>
        <v>281.56664812420132</v>
      </c>
      <c r="M20" s="36">
        <f t="shared" si="4"/>
        <v>346.63137509298627</v>
      </c>
      <c r="N20" s="36">
        <f t="shared" si="4"/>
        <v>510.1615872348039</v>
      </c>
      <c r="O20" s="36">
        <f t="shared" si="4"/>
        <v>413.93219362592282</v>
      </c>
      <c r="P20" s="36">
        <f>IF(K20&gt;0,(K20-J20)*100/J20,0)</f>
        <v>0.97810330191730144</v>
      </c>
      <c r="Q20" s="36">
        <f t="shared" si="1"/>
        <v>-32.545043031575268</v>
      </c>
      <c r="R20" s="36">
        <f t="shared" si="2"/>
        <v>23.10810864931857</v>
      </c>
      <c r="S20" s="36">
        <f t="shared" si="2"/>
        <v>47.176979319298347</v>
      </c>
      <c r="T20" s="36">
        <f t="shared" si="2"/>
        <v>-18.862532189157378</v>
      </c>
    </row>
    <row r="21" spans="1:21" x14ac:dyDescent="0.3">
      <c r="B21" s="43" t="s">
        <v>50</v>
      </c>
      <c r="C21" s="28"/>
      <c r="D21" s="28"/>
      <c r="E21" s="28"/>
      <c r="F21" s="28"/>
      <c r="H21" s="29"/>
      <c r="I21" s="29"/>
      <c r="J21" s="29"/>
      <c r="K21" s="29"/>
      <c r="L21" s="29"/>
      <c r="M21" s="29"/>
      <c r="N21" s="29"/>
      <c r="O21" s="29"/>
    </row>
    <row r="22" spans="1:21" x14ac:dyDescent="0.3">
      <c r="B22" s="43" t="s">
        <v>79</v>
      </c>
    </row>
    <row r="23" spans="1:21" x14ac:dyDescent="0.3">
      <c r="B23" s="43" t="s">
        <v>73</v>
      </c>
    </row>
    <row r="24" spans="1:21" x14ac:dyDescent="0.3">
      <c r="B24" s="46" t="s">
        <v>83</v>
      </c>
    </row>
    <row r="25" spans="1:21" x14ac:dyDescent="0.3">
      <c r="B25" s="85" t="s">
        <v>94</v>
      </c>
    </row>
    <row r="26" spans="1:21" x14ac:dyDescent="0.3">
      <c r="B26" s="45" t="s">
        <v>91</v>
      </c>
    </row>
    <row r="27" spans="1:21" x14ac:dyDescent="0.3">
      <c r="B27" s="43" t="s">
        <v>68</v>
      </c>
    </row>
  </sheetData>
  <sheetProtection algorithmName="SHA-512" hashValue="wzEJzLEE+WdbV19VWeLONFv6PkkCqgavuQYsN0ev4xb3Ch5545UhyjvO9DNx4C201XtaasKudB7YbyqaVDm3Hg==" saltValue="+BSCqGVtIL8I/HyZAq2biw==" spinCount="100000" sheet="1" objects="1" scenarios="1"/>
  <mergeCells count="2">
    <mergeCell ref="D3:I3"/>
    <mergeCell ref="D4:I4"/>
  </mergeCells>
  <pageMargins left="0" right="0" top="0" bottom="0.59055118110236227" header="0" footer="0"/>
  <pageSetup paperSize="9" orientation="landscape" r:id="rId1"/>
  <rowBreaks count="1" manualBreakCount="1">
    <brk id="2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C2:S23"/>
  <sheetViews>
    <sheetView showGridLines="0" showZeros="0" zoomScaleNormal="100" workbookViewId="0">
      <selection activeCell="V22" sqref="V22"/>
    </sheetView>
  </sheetViews>
  <sheetFormatPr baseColWidth="10" defaultColWidth="11.42578125" defaultRowHeight="15" x14ac:dyDescent="0.25"/>
  <cols>
    <col min="1" max="1" width="1.85546875" style="15" customWidth="1"/>
    <col min="2" max="2" width="2.42578125" style="15" customWidth="1"/>
    <col min="3" max="3" width="12.42578125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19" x14ac:dyDescent="0.25">
      <c r="E2" s="84"/>
      <c r="F2" s="84"/>
      <c r="G2" s="103" t="s">
        <v>146</v>
      </c>
      <c r="H2" s="103"/>
      <c r="I2" s="103"/>
      <c r="J2" s="103"/>
      <c r="K2" s="103"/>
      <c r="L2" s="103"/>
    </row>
    <row r="3" spans="3:19" x14ac:dyDescent="0.25">
      <c r="C3" s="16"/>
      <c r="E3" s="84"/>
      <c r="F3" s="84"/>
      <c r="G3" s="103" t="s">
        <v>172</v>
      </c>
      <c r="H3" s="103"/>
      <c r="I3" s="103"/>
      <c r="J3" s="103"/>
      <c r="K3" s="103"/>
      <c r="L3" s="103"/>
    </row>
    <row r="4" spans="3:19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 t="s">
        <v>103</v>
      </c>
      <c r="S5" s="32" t="s">
        <v>144</v>
      </c>
    </row>
    <row r="6" spans="3:19" ht="16.5" thickTop="1" thickBot="1" x14ac:dyDescent="0.3">
      <c r="C6" s="31" t="s">
        <v>33</v>
      </c>
      <c r="D6" s="39">
        <v>6</v>
      </c>
      <c r="E6" s="39">
        <v>5</v>
      </c>
      <c r="F6" s="39">
        <v>3</v>
      </c>
      <c r="G6" s="39">
        <v>6</v>
      </c>
      <c r="H6" s="39">
        <v>2</v>
      </c>
      <c r="I6" s="39">
        <v>5</v>
      </c>
      <c r="J6" s="39">
        <v>7</v>
      </c>
      <c r="K6" s="39">
        <v>4</v>
      </c>
      <c r="L6" s="39">
        <v>6</v>
      </c>
      <c r="M6" s="39">
        <v>6</v>
      </c>
      <c r="N6" s="39">
        <v>10</v>
      </c>
      <c r="O6" s="39">
        <v>10</v>
      </c>
      <c r="P6" s="39">
        <v>5</v>
      </c>
      <c r="Q6" s="39">
        <v>9</v>
      </c>
      <c r="R6" s="39">
        <v>6</v>
      </c>
      <c r="S6" s="39">
        <v>8</v>
      </c>
    </row>
    <row r="7" spans="3:19" ht="16.5" thickTop="1" thickBot="1" x14ac:dyDescent="0.3">
      <c r="C7" s="31" t="s">
        <v>34</v>
      </c>
      <c r="D7" s="40">
        <v>12</v>
      </c>
      <c r="E7" s="40">
        <v>7</v>
      </c>
      <c r="F7" s="40">
        <v>11</v>
      </c>
      <c r="G7" s="40">
        <v>3</v>
      </c>
      <c r="H7" s="40">
        <v>9</v>
      </c>
      <c r="I7" s="40">
        <v>6</v>
      </c>
      <c r="J7" s="40">
        <v>9</v>
      </c>
      <c r="K7" s="40">
        <v>9</v>
      </c>
      <c r="L7" s="40">
        <v>5</v>
      </c>
      <c r="M7" s="40">
        <v>6</v>
      </c>
      <c r="N7" s="40">
        <v>5</v>
      </c>
      <c r="O7" s="40">
        <v>8</v>
      </c>
      <c r="P7" s="39">
        <v>4</v>
      </c>
      <c r="Q7" s="39">
        <v>6</v>
      </c>
      <c r="R7" s="39">
        <v>3</v>
      </c>
      <c r="S7" s="39">
        <v>8</v>
      </c>
    </row>
    <row r="8" spans="3:19" ht="16.5" thickTop="1" thickBot="1" x14ac:dyDescent="0.3">
      <c r="C8" s="31" t="s">
        <v>35</v>
      </c>
      <c r="D8" s="40">
        <v>10</v>
      </c>
      <c r="E8" s="40">
        <v>10</v>
      </c>
      <c r="F8" s="40">
        <v>5</v>
      </c>
      <c r="G8" s="40">
        <v>6</v>
      </c>
      <c r="H8" s="40">
        <v>5</v>
      </c>
      <c r="I8" s="40">
        <v>10</v>
      </c>
      <c r="J8" s="40">
        <v>4</v>
      </c>
      <c r="K8" s="40">
        <v>9</v>
      </c>
      <c r="L8" s="40">
        <v>9</v>
      </c>
      <c r="M8" s="40">
        <v>11</v>
      </c>
      <c r="N8" s="40">
        <v>8</v>
      </c>
      <c r="O8" s="40">
        <v>3</v>
      </c>
      <c r="P8" s="39">
        <v>7</v>
      </c>
      <c r="Q8" s="39">
        <v>4</v>
      </c>
      <c r="R8" s="39">
        <v>10</v>
      </c>
      <c r="S8" s="39">
        <v>8</v>
      </c>
    </row>
    <row r="9" spans="3:19" ht="16.5" thickTop="1" thickBot="1" x14ac:dyDescent="0.3">
      <c r="C9" s="31" t="s">
        <v>36</v>
      </c>
      <c r="D9" s="40">
        <v>12</v>
      </c>
      <c r="E9" s="40">
        <v>8</v>
      </c>
      <c r="F9" s="40">
        <v>5</v>
      </c>
      <c r="G9" s="40">
        <v>6</v>
      </c>
      <c r="H9" s="40">
        <v>2</v>
      </c>
      <c r="I9" s="40">
        <v>5</v>
      </c>
      <c r="J9" s="40">
        <v>9</v>
      </c>
      <c r="K9" s="40">
        <v>7</v>
      </c>
      <c r="L9" s="40">
        <v>9</v>
      </c>
      <c r="M9" s="40">
        <v>12</v>
      </c>
      <c r="N9" s="40">
        <v>13</v>
      </c>
      <c r="O9" s="40">
        <v>8</v>
      </c>
      <c r="P9" s="39">
        <v>7</v>
      </c>
      <c r="Q9" s="39">
        <v>7</v>
      </c>
      <c r="R9" s="39">
        <v>5</v>
      </c>
      <c r="S9" s="39">
        <v>14</v>
      </c>
    </row>
    <row r="10" spans="3:19" ht="16.5" thickTop="1" thickBot="1" x14ac:dyDescent="0.3">
      <c r="C10" s="31" t="s">
        <v>37</v>
      </c>
      <c r="D10" s="40">
        <v>6</v>
      </c>
      <c r="E10" s="40">
        <v>11</v>
      </c>
      <c r="F10" s="40">
        <v>2</v>
      </c>
      <c r="G10" s="40">
        <v>18</v>
      </c>
      <c r="H10" s="40">
        <v>13</v>
      </c>
      <c r="I10" s="40">
        <v>8</v>
      </c>
      <c r="J10" s="40">
        <v>7</v>
      </c>
      <c r="K10" s="40">
        <v>7</v>
      </c>
      <c r="L10" s="40">
        <v>10</v>
      </c>
      <c r="M10" s="40">
        <v>8</v>
      </c>
      <c r="N10" s="40">
        <v>8</v>
      </c>
      <c r="O10" s="40">
        <v>4</v>
      </c>
      <c r="P10" s="39">
        <v>10</v>
      </c>
      <c r="Q10" s="39">
        <v>5</v>
      </c>
      <c r="R10" s="39">
        <v>6</v>
      </c>
      <c r="S10" s="39">
        <v>6</v>
      </c>
    </row>
    <row r="11" spans="3:19" ht="16.5" thickTop="1" thickBot="1" x14ac:dyDescent="0.3">
      <c r="C11" s="31" t="s">
        <v>38</v>
      </c>
      <c r="D11" s="40">
        <v>15</v>
      </c>
      <c r="E11" s="40">
        <v>9</v>
      </c>
      <c r="F11" s="40">
        <v>7</v>
      </c>
      <c r="G11" s="40">
        <v>6</v>
      </c>
      <c r="H11" s="40">
        <v>3</v>
      </c>
      <c r="I11" s="40">
        <v>8</v>
      </c>
      <c r="J11" s="40">
        <v>9</v>
      </c>
      <c r="K11" s="40">
        <v>8</v>
      </c>
      <c r="L11" s="40">
        <v>12</v>
      </c>
      <c r="M11" s="40">
        <v>12</v>
      </c>
      <c r="N11" s="40">
        <v>13</v>
      </c>
      <c r="O11" s="40">
        <v>5</v>
      </c>
      <c r="P11" s="39">
        <v>8</v>
      </c>
      <c r="Q11" s="39">
        <v>17</v>
      </c>
      <c r="R11" s="39">
        <v>10</v>
      </c>
      <c r="S11" s="39">
        <v>5</v>
      </c>
    </row>
    <row r="12" spans="3:19" ht="16.5" thickTop="1" thickBot="1" x14ac:dyDescent="0.3">
      <c r="C12" s="31" t="s">
        <v>39</v>
      </c>
      <c r="D12" s="40">
        <v>11</v>
      </c>
      <c r="E12" s="40">
        <v>11</v>
      </c>
      <c r="F12" s="40">
        <v>6</v>
      </c>
      <c r="G12" s="40">
        <v>15</v>
      </c>
      <c r="H12" s="40">
        <v>6</v>
      </c>
      <c r="I12" s="40">
        <v>11</v>
      </c>
      <c r="J12" s="40">
        <v>13</v>
      </c>
      <c r="K12" s="40">
        <v>7</v>
      </c>
      <c r="L12" s="40">
        <v>9</v>
      </c>
      <c r="M12" s="40">
        <v>6</v>
      </c>
      <c r="N12" s="40">
        <v>13</v>
      </c>
      <c r="O12" s="40">
        <v>7</v>
      </c>
      <c r="P12" s="39">
        <v>7</v>
      </c>
      <c r="Q12" s="39">
        <v>11</v>
      </c>
      <c r="R12" s="39">
        <v>3</v>
      </c>
      <c r="S12" s="39">
        <v>10</v>
      </c>
    </row>
    <row r="13" spans="3:19" ht="16.5" thickTop="1" thickBot="1" x14ac:dyDescent="0.3">
      <c r="C13" s="31" t="s">
        <v>40</v>
      </c>
      <c r="D13" s="40">
        <v>8</v>
      </c>
      <c r="E13" s="40">
        <v>9</v>
      </c>
      <c r="F13" s="40">
        <v>14</v>
      </c>
      <c r="G13" s="40">
        <v>3</v>
      </c>
      <c r="H13" s="40">
        <v>6</v>
      </c>
      <c r="I13" s="40">
        <v>6</v>
      </c>
      <c r="J13" s="40">
        <v>8</v>
      </c>
      <c r="K13" s="40">
        <v>9</v>
      </c>
      <c r="L13" s="40">
        <v>4</v>
      </c>
      <c r="M13" s="40">
        <v>11</v>
      </c>
      <c r="N13" s="40">
        <v>6</v>
      </c>
      <c r="O13" s="40">
        <v>6</v>
      </c>
      <c r="P13" s="39">
        <v>5</v>
      </c>
      <c r="Q13" s="39">
        <v>11</v>
      </c>
      <c r="R13" s="39">
        <v>5</v>
      </c>
      <c r="S13" s="39">
        <v>5</v>
      </c>
    </row>
    <row r="14" spans="3:19" ht="16.5" thickTop="1" thickBot="1" x14ac:dyDescent="0.3">
      <c r="C14" s="31" t="s">
        <v>41</v>
      </c>
      <c r="D14" s="40">
        <v>7</v>
      </c>
      <c r="E14" s="40">
        <v>10</v>
      </c>
      <c r="F14" s="40">
        <v>5</v>
      </c>
      <c r="G14" s="40">
        <v>7</v>
      </c>
      <c r="H14" s="40">
        <v>10</v>
      </c>
      <c r="I14" s="40">
        <v>2</v>
      </c>
      <c r="J14" s="40">
        <v>7</v>
      </c>
      <c r="K14" s="40">
        <v>6</v>
      </c>
      <c r="L14" s="40">
        <v>7</v>
      </c>
      <c r="M14" s="40">
        <v>11</v>
      </c>
      <c r="N14" s="40">
        <v>10</v>
      </c>
      <c r="O14" s="40">
        <v>5</v>
      </c>
      <c r="P14" s="39">
        <v>6</v>
      </c>
      <c r="Q14" s="39">
        <v>7</v>
      </c>
      <c r="R14" s="39">
        <v>9</v>
      </c>
      <c r="S14" s="39">
        <v>6</v>
      </c>
    </row>
    <row r="15" spans="3:19" ht="16.5" thickTop="1" thickBot="1" x14ac:dyDescent="0.3">
      <c r="C15" s="31" t="s">
        <v>42</v>
      </c>
      <c r="D15" s="40">
        <v>19</v>
      </c>
      <c r="E15" s="40">
        <v>7</v>
      </c>
      <c r="F15" s="40">
        <v>6</v>
      </c>
      <c r="G15" s="40">
        <v>8</v>
      </c>
      <c r="H15" s="40">
        <v>13</v>
      </c>
      <c r="I15" s="40">
        <v>7</v>
      </c>
      <c r="J15" s="40">
        <v>6</v>
      </c>
      <c r="K15" s="40">
        <v>12</v>
      </c>
      <c r="L15" s="40">
        <v>9</v>
      </c>
      <c r="M15" s="40">
        <v>7</v>
      </c>
      <c r="N15" s="40">
        <v>12</v>
      </c>
      <c r="O15" s="40">
        <v>5</v>
      </c>
      <c r="P15" s="39">
        <v>3</v>
      </c>
      <c r="Q15" s="39">
        <v>3</v>
      </c>
      <c r="R15" s="39">
        <v>9</v>
      </c>
      <c r="S15" s="39">
        <v>14</v>
      </c>
    </row>
    <row r="16" spans="3:19" ht="16.5" thickTop="1" thickBot="1" x14ac:dyDescent="0.3">
      <c r="C16" s="31" t="s">
        <v>43</v>
      </c>
      <c r="D16" s="40">
        <v>7</v>
      </c>
      <c r="E16" s="40">
        <v>7</v>
      </c>
      <c r="F16" s="40">
        <v>6</v>
      </c>
      <c r="G16" s="40">
        <v>4</v>
      </c>
      <c r="H16" s="40">
        <v>3</v>
      </c>
      <c r="I16" s="40">
        <v>7</v>
      </c>
      <c r="J16" s="40">
        <v>7</v>
      </c>
      <c r="K16" s="40">
        <v>5</v>
      </c>
      <c r="L16" s="40">
        <v>7</v>
      </c>
      <c r="M16" s="40">
        <v>4</v>
      </c>
      <c r="N16" s="40">
        <v>2</v>
      </c>
      <c r="O16" s="40">
        <v>0</v>
      </c>
      <c r="P16" s="39">
        <v>6</v>
      </c>
      <c r="Q16" s="39">
        <v>17</v>
      </c>
      <c r="R16" s="39">
        <v>8</v>
      </c>
      <c r="S16" s="39">
        <v>7</v>
      </c>
    </row>
    <row r="17" spans="3:19" ht="16.5" thickTop="1" thickBot="1" x14ac:dyDescent="0.3">
      <c r="C17" s="31" t="s">
        <v>44</v>
      </c>
      <c r="D17" s="40">
        <v>7</v>
      </c>
      <c r="E17" s="40">
        <v>6</v>
      </c>
      <c r="F17" s="40">
        <v>1</v>
      </c>
      <c r="G17" s="40">
        <v>3</v>
      </c>
      <c r="H17" s="40">
        <v>2</v>
      </c>
      <c r="I17" s="40">
        <v>3</v>
      </c>
      <c r="J17" s="40">
        <v>8</v>
      </c>
      <c r="K17" s="40">
        <v>10</v>
      </c>
      <c r="L17" s="40">
        <v>8</v>
      </c>
      <c r="M17" s="40">
        <v>6</v>
      </c>
      <c r="N17" s="40">
        <v>4</v>
      </c>
      <c r="O17" s="40">
        <v>4</v>
      </c>
      <c r="P17" s="39">
        <v>8</v>
      </c>
      <c r="Q17" s="39">
        <v>6</v>
      </c>
      <c r="R17" s="39">
        <v>7</v>
      </c>
      <c r="S17" s="39">
        <v>0</v>
      </c>
    </row>
    <row r="18" spans="3:19" ht="16.5" thickTop="1" thickBot="1" x14ac:dyDescent="0.3">
      <c r="C18" s="31" t="s">
        <v>45</v>
      </c>
      <c r="D18" s="41">
        <v>120</v>
      </c>
      <c r="E18" s="41">
        <v>100</v>
      </c>
      <c r="F18" s="41">
        <v>71</v>
      </c>
      <c r="G18" s="41">
        <v>85</v>
      </c>
      <c r="H18" s="41">
        <v>74</v>
      </c>
      <c r="I18" s="41">
        <v>78</v>
      </c>
      <c r="J18" s="41">
        <v>94</v>
      </c>
      <c r="K18" s="41">
        <v>93</v>
      </c>
      <c r="L18" s="41">
        <v>95</v>
      </c>
      <c r="M18" s="41">
        <v>100</v>
      </c>
      <c r="N18" s="41">
        <v>104</v>
      </c>
      <c r="O18" s="41">
        <v>65</v>
      </c>
      <c r="P18" s="41">
        <v>76</v>
      </c>
      <c r="Q18" s="41">
        <v>103</v>
      </c>
      <c r="R18" s="41">
        <v>81</v>
      </c>
      <c r="S18" s="41">
        <v>91</v>
      </c>
    </row>
    <row r="19" spans="3:19" ht="16.5" thickTop="1" thickBot="1" x14ac:dyDescent="0.3">
      <c r="C19" s="44" t="s">
        <v>46</v>
      </c>
      <c r="D19" s="42"/>
      <c r="E19" s="42"/>
      <c r="F19" s="42"/>
      <c r="G19" s="42">
        <v>85</v>
      </c>
      <c r="H19" s="42">
        <v>74</v>
      </c>
      <c r="I19" s="42">
        <v>78</v>
      </c>
      <c r="J19" s="42">
        <v>94</v>
      </c>
      <c r="K19" s="42">
        <v>93</v>
      </c>
      <c r="L19" s="42">
        <v>95</v>
      </c>
      <c r="M19" s="42">
        <v>100</v>
      </c>
      <c r="N19" s="42">
        <v>104</v>
      </c>
      <c r="O19" s="42">
        <v>65</v>
      </c>
      <c r="P19" s="42">
        <v>76</v>
      </c>
      <c r="Q19" s="42">
        <v>103</v>
      </c>
      <c r="R19" s="42">
        <v>81</v>
      </c>
      <c r="S19" s="42">
        <v>91</v>
      </c>
    </row>
    <row r="20" spans="3:19" x14ac:dyDescent="0.25">
      <c r="C20" s="17"/>
    </row>
    <row r="21" spans="3:19" x14ac:dyDescent="0.25">
      <c r="C21" s="47" t="s">
        <v>78</v>
      </c>
    </row>
    <row r="22" spans="3:19" x14ac:dyDescent="0.25">
      <c r="C22" s="45" t="s">
        <v>91</v>
      </c>
    </row>
    <row r="23" spans="3:19" x14ac:dyDescent="0.25">
      <c r="C23" s="47" t="s">
        <v>68</v>
      </c>
    </row>
  </sheetData>
  <mergeCells count="2">
    <mergeCell ref="G2:L2"/>
    <mergeCell ref="G3:L3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2:S23"/>
  <sheetViews>
    <sheetView showGridLines="0" showZeros="0" topLeftCell="A19" zoomScaleNormal="100" workbookViewId="0">
      <selection activeCell="V47" sqref="V47"/>
    </sheetView>
  </sheetViews>
  <sheetFormatPr baseColWidth="10" defaultColWidth="11.42578125" defaultRowHeight="15" x14ac:dyDescent="0.25"/>
  <cols>
    <col min="1" max="1" width="1.85546875" style="15" customWidth="1"/>
    <col min="2" max="2" width="2.85546875" style="15" customWidth="1"/>
    <col min="3" max="3" width="12.42578125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19" x14ac:dyDescent="0.25">
      <c r="E2" s="84"/>
      <c r="F2" s="84"/>
      <c r="G2" s="103" t="s">
        <v>148</v>
      </c>
      <c r="H2" s="103"/>
      <c r="I2" s="103"/>
      <c r="J2" s="103"/>
      <c r="K2" s="103"/>
      <c r="L2" s="103"/>
    </row>
    <row r="3" spans="3:19" x14ac:dyDescent="0.25">
      <c r="C3" s="16"/>
      <c r="E3" s="84"/>
      <c r="F3" s="84"/>
      <c r="G3" s="103" t="s">
        <v>172</v>
      </c>
      <c r="H3" s="103"/>
      <c r="I3" s="103"/>
      <c r="J3" s="103"/>
      <c r="K3" s="103"/>
      <c r="L3" s="103"/>
    </row>
    <row r="4" spans="3:19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>
        <v>2023</v>
      </c>
      <c r="S5" s="32" t="s">
        <v>144</v>
      </c>
    </row>
    <row r="6" spans="3:19" ht="16.5" thickTop="1" thickBot="1" x14ac:dyDescent="0.3">
      <c r="C6" s="31" t="s">
        <v>33</v>
      </c>
      <c r="D6" s="39">
        <v>0</v>
      </c>
      <c r="E6" s="39">
        <v>0</v>
      </c>
      <c r="F6" s="39">
        <v>0</v>
      </c>
      <c r="G6" s="39">
        <v>1</v>
      </c>
      <c r="H6" s="39">
        <v>0</v>
      </c>
      <c r="I6" s="39">
        <v>0</v>
      </c>
      <c r="J6" s="39">
        <v>0</v>
      </c>
      <c r="K6" s="39">
        <v>0</v>
      </c>
      <c r="L6" s="39">
        <v>1</v>
      </c>
      <c r="M6" s="39">
        <v>0</v>
      </c>
      <c r="N6" s="39">
        <v>0</v>
      </c>
      <c r="O6" s="40">
        <v>1</v>
      </c>
      <c r="P6" s="40">
        <v>0</v>
      </c>
      <c r="Q6" s="40">
        <v>0</v>
      </c>
      <c r="R6" s="39">
        <v>1</v>
      </c>
      <c r="S6" s="39">
        <v>0</v>
      </c>
    </row>
    <row r="7" spans="3:19" ht="16.5" thickTop="1" thickBot="1" x14ac:dyDescent="0.3">
      <c r="C7" s="31" t="s">
        <v>34</v>
      </c>
      <c r="D7" s="40">
        <v>0</v>
      </c>
      <c r="E7" s="40">
        <v>0</v>
      </c>
      <c r="F7" s="40">
        <v>1</v>
      </c>
      <c r="G7" s="40">
        <v>0</v>
      </c>
      <c r="H7" s="40">
        <v>2</v>
      </c>
      <c r="I7" s="40">
        <v>0</v>
      </c>
      <c r="J7" s="40">
        <v>0</v>
      </c>
      <c r="K7" s="40">
        <v>0</v>
      </c>
      <c r="L7" s="40">
        <v>0</v>
      </c>
      <c r="M7" s="40">
        <v>1</v>
      </c>
      <c r="N7" s="40">
        <v>0</v>
      </c>
      <c r="O7" s="40">
        <v>0</v>
      </c>
      <c r="P7" s="40">
        <v>2</v>
      </c>
      <c r="Q7" s="40">
        <v>1</v>
      </c>
      <c r="R7" s="39">
        <v>1</v>
      </c>
      <c r="S7" s="39">
        <v>0</v>
      </c>
    </row>
    <row r="8" spans="3:19" ht="16.5" thickTop="1" thickBot="1" x14ac:dyDescent="0.3">
      <c r="C8" s="31" t="s">
        <v>35</v>
      </c>
      <c r="D8" s="40">
        <v>1</v>
      </c>
      <c r="E8" s="40">
        <v>1</v>
      </c>
      <c r="F8" s="40">
        <v>1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2</v>
      </c>
      <c r="N8" s="40">
        <v>0</v>
      </c>
      <c r="O8" s="40">
        <v>0</v>
      </c>
      <c r="P8" s="40">
        <v>0</v>
      </c>
      <c r="Q8" s="40">
        <v>0</v>
      </c>
      <c r="R8" s="39">
        <v>1</v>
      </c>
      <c r="S8" s="39">
        <v>0</v>
      </c>
    </row>
    <row r="9" spans="3:19" ht="16.5" thickTop="1" thickBot="1" x14ac:dyDescent="0.3">
      <c r="C9" s="31" t="s">
        <v>36</v>
      </c>
      <c r="D9" s="40">
        <v>0</v>
      </c>
      <c r="E9" s="40">
        <v>0</v>
      </c>
      <c r="F9" s="40">
        <v>0</v>
      </c>
      <c r="G9" s="40">
        <v>0</v>
      </c>
      <c r="H9" s="40">
        <v>1</v>
      </c>
      <c r="I9" s="40">
        <v>2</v>
      </c>
      <c r="J9" s="40">
        <v>0</v>
      </c>
      <c r="K9" s="40">
        <v>0</v>
      </c>
      <c r="L9" s="40">
        <v>1</v>
      </c>
      <c r="M9" s="40">
        <v>0</v>
      </c>
      <c r="N9" s="40">
        <v>0</v>
      </c>
      <c r="O9" s="40">
        <v>0</v>
      </c>
      <c r="P9" s="40">
        <v>0</v>
      </c>
      <c r="Q9" s="40">
        <v>0</v>
      </c>
      <c r="R9" s="39">
        <v>0</v>
      </c>
      <c r="S9" s="39">
        <v>0</v>
      </c>
    </row>
    <row r="10" spans="3:19" ht="16.5" thickTop="1" thickBot="1" x14ac:dyDescent="0.3">
      <c r="C10" s="31" t="s">
        <v>37</v>
      </c>
      <c r="D10" s="40">
        <v>0</v>
      </c>
      <c r="E10" s="40">
        <v>1</v>
      </c>
      <c r="F10" s="40">
        <v>1</v>
      </c>
      <c r="G10" s="40">
        <v>1</v>
      </c>
      <c r="H10" s="40">
        <v>0</v>
      </c>
      <c r="I10" s="40">
        <v>0</v>
      </c>
      <c r="J10" s="40">
        <v>1</v>
      </c>
      <c r="K10" s="40">
        <v>0</v>
      </c>
      <c r="L10" s="40">
        <v>0</v>
      </c>
      <c r="M10" s="40">
        <v>0</v>
      </c>
      <c r="N10" s="40">
        <v>0</v>
      </c>
      <c r="O10" s="40">
        <v>0</v>
      </c>
      <c r="P10" s="40">
        <v>0</v>
      </c>
      <c r="Q10" s="40">
        <v>1</v>
      </c>
      <c r="R10" s="39">
        <v>0</v>
      </c>
      <c r="S10" s="39">
        <v>2</v>
      </c>
    </row>
    <row r="11" spans="3:19" ht="16.5" thickTop="1" thickBot="1" x14ac:dyDescent="0.3">
      <c r="C11" s="31" t="s">
        <v>38</v>
      </c>
      <c r="D11" s="40">
        <v>1</v>
      </c>
      <c r="E11" s="40">
        <v>1</v>
      </c>
      <c r="F11" s="40">
        <v>0</v>
      </c>
      <c r="G11" s="40">
        <v>1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1</v>
      </c>
      <c r="O11" s="40">
        <v>0</v>
      </c>
      <c r="P11" s="40">
        <v>0</v>
      </c>
      <c r="Q11" s="40">
        <v>1</v>
      </c>
      <c r="R11" s="39">
        <v>2</v>
      </c>
      <c r="S11" s="39">
        <v>1</v>
      </c>
    </row>
    <row r="12" spans="3:19" ht="16.5" thickTop="1" thickBot="1" x14ac:dyDescent="0.3">
      <c r="C12" s="31" t="s">
        <v>39</v>
      </c>
      <c r="D12" s="40">
        <v>1</v>
      </c>
      <c r="E12" s="40">
        <v>2</v>
      </c>
      <c r="F12" s="40">
        <v>1</v>
      </c>
      <c r="G12" s="40">
        <v>0</v>
      </c>
      <c r="H12" s="40">
        <v>1</v>
      </c>
      <c r="I12" s="40">
        <v>0</v>
      </c>
      <c r="J12" s="40">
        <v>0</v>
      </c>
      <c r="K12" s="40">
        <v>0</v>
      </c>
      <c r="L12" s="40">
        <v>1</v>
      </c>
      <c r="M12" s="40">
        <v>0</v>
      </c>
      <c r="N12" s="40">
        <v>2</v>
      </c>
      <c r="O12" s="40">
        <v>0</v>
      </c>
      <c r="P12" s="40">
        <v>0</v>
      </c>
      <c r="Q12" s="40">
        <v>0</v>
      </c>
      <c r="R12" s="39">
        <v>2</v>
      </c>
      <c r="S12" s="39">
        <v>2</v>
      </c>
    </row>
    <row r="13" spans="3:19" ht="16.5" thickTop="1" thickBot="1" x14ac:dyDescent="0.3">
      <c r="C13" s="31" t="s">
        <v>40</v>
      </c>
      <c r="D13" s="40">
        <v>1</v>
      </c>
      <c r="E13" s="40">
        <v>3</v>
      </c>
      <c r="F13" s="40">
        <v>0</v>
      </c>
      <c r="G13" s="40">
        <v>0</v>
      </c>
      <c r="H13" s="40">
        <v>0</v>
      </c>
      <c r="I13" s="40">
        <v>0</v>
      </c>
      <c r="J13" s="40">
        <v>1</v>
      </c>
      <c r="K13" s="40">
        <v>2</v>
      </c>
      <c r="L13" s="40">
        <v>4</v>
      </c>
      <c r="M13" s="40">
        <v>0</v>
      </c>
      <c r="N13" s="40">
        <v>2</v>
      </c>
      <c r="O13" s="40">
        <v>2</v>
      </c>
      <c r="P13" s="40">
        <v>1</v>
      </c>
      <c r="Q13" s="40">
        <v>0</v>
      </c>
      <c r="R13" s="39">
        <v>1</v>
      </c>
      <c r="S13" s="39">
        <v>1</v>
      </c>
    </row>
    <row r="14" spans="3:19" ht="16.5" thickTop="1" thickBot="1" x14ac:dyDescent="0.3">
      <c r="C14" s="31" t="s">
        <v>41</v>
      </c>
      <c r="D14" s="40">
        <v>1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40">
        <v>2</v>
      </c>
      <c r="K14" s="40">
        <v>1</v>
      </c>
      <c r="L14" s="40">
        <v>0</v>
      </c>
      <c r="M14" s="40">
        <v>0</v>
      </c>
      <c r="N14" s="40">
        <v>1</v>
      </c>
      <c r="O14" s="40">
        <v>0</v>
      </c>
      <c r="P14" s="40">
        <v>2</v>
      </c>
      <c r="Q14" s="40">
        <v>1</v>
      </c>
      <c r="R14" s="39">
        <v>3</v>
      </c>
      <c r="S14" s="39">
        <v>0</v>
      </c>
    </row>
    <row r="15" spans="3:19" ht="16.5" thickTop="1" thickBot="1" x14ac:dyDescent="0.3">
      <c r="C15" s="31" t="s">
        <v>42</v>
      </c>
      <c r="D15" s="40">
        <v>0</v>
      </c>
      <c r="E15" s="40">
        <v>2</v>
      </c>
      <c r="F15" s="40">
        <v>1</v>
      </c>
      <c r="G15" s="40">
        <v>0</v>
      </c>
      <c r="H15" s="40">
        <v>0</v>
      </c>
      <c r="I15" s="40">
        <v>0</v>
      </c>
      <c r="J15" s="40">
        <v>2</v>
      </c>
      <c r="K15" s="40">
        <v>1</v>
      </c>
      <c r="L15" s="40">
        <v>2</v>
      </c>
      <c r="M15" s="40">
        <v>0</v>
      </c>
      <c r="N15" s="40">
        <v>0</v>
      </c>
      <c r="O15" s="40">
        <v>1</v>
      </c>
      <c r="P15" s="40">
        <v>1</v>
      </c>
      <c r="Q15" s="40">
        <v>0</v>
      </c>
      <c r="R15" s="39">
        <v>0</v>
      </c>
      <c r="S15" s="39">
        <v>1</v>
      </c>
    </row>
    <row r="16" spans="3:19" ht="16.5" thickTop="1" thickBot="1" x14ac:dyDescent="0.3">
      <c r="C16" s="31" t="s">
        <v>43</v>
      </c>
      <c r="D16" s="40">
        <v>0</v>
      </c>
      <c r="E16" s="40">
        <v>0</v>
      </c>
      <c r="F16" s="40">
        <v>1</v>
      </c>
      <c r="G16" s="40">
        <v>0</v>
      </c>
      <c r="H16" s="40">
        <v>0</v>
      </c>
      <c r="I16" s="40">
        <v>0</v>
      </c>
      <c r="J16" s="40">
        <v>3</v>
      </c>
      <c r="K16" s="40">
        <v>1</v>
      </c>
      <c r="L16" s="40">
        <v>1</v>
      </c>
      <c r="M16" s="40">
        <v>0</v>
      </c>
      <c r="N16" s="40">
        <v>1</v>
      </c>
      <c r="O16" s="40">
        <v>1</v>
      </c>
      <c r="P16" s="40">
        <v>0</v>
      </c>
      <c r="Q16" s="40">
        <v>1</v>
      </c>
      <c r="R16" s="39">
        <v>0</v>
      </c>
      <c r="S16" s="39">
        <v>2</v>
      </c>
    </row>
    <row r="17" spans="3:19" ht="16.5" thickTop="1" thickBot="1" x14ac:dyDescent="0.3">
      <c r="C17" s="31" t="s">
        <v>44</v>
      </c>
      <c r="D17" s="40">
        <v>3</v>
      </c>
      <c r="E17" s="40">
        <v>1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1</v>
      </c>
      <c r="M17" s="40">
        <v>0</v>
      </c>
      <c r="N17" s="40">
        <v>0</v>
      </c>
      <c r="O17" s="40">
        <v>0</v>
      </c>
      <c r="P17" s="40">
        <v>0</v>
      </c>
      <c r="Q17" s="40">
        <v>0</v>
      </c>
      <c r="R17" s="39">
        <v>1</v>
      </c>
      <c r="S17" s="39">
        <v>0</v>
      </c>
    </row>
    <row r="18" spans="3:19" ht="16.5" thickTop="1" thickBot="1" x14ac:dyDescent="0.3">
      <c r="C18" s="31" t="s">
        <v>45</v>
      </c>
      <c r="D18" s="41">
        <v>8</v>
      </c>
      <c r="E18" s="41">
        <v>11</v>
      </c>
      <c r="F18" s="41">
        <v>6</v>
      </c>
      <c r="G18" s="41">
        <v>3</v>
      </c>
      <c r="H18" s="41">
        <v>4</v>
      </c>
      <c r="I18" s="41">
        <v>2</v>
      </c>
      <c r="J18" s="41">
        <v>9</v>
      </c>
      <c r="K18" s="41">
        <v>5</v>
      </c>
      <c r="L18" s="41">
        <v>11</v>
      </c>
      <c r="M18" s="41">
        <v>3</v>
      </c>
      <c r="N18" s="41">
        <v>7</v>
      </c>
      <c r="O18" s="41">
        <v>5</v>
      </c>
      <c r="P18" s="41">
        <v>6</v>
      </c>
      <c r="Q18" s="41">
        <v>5</v>
      </c>
      <c r="R18" s="41">
        <v>12</v>
      </c>
      <c r="S18" s="41">
        <v>9</v>
      </c>
    </row>
    <row r="19" spans="3:19" ht="16.5" thickTop="1" thickBot="1" x14ac:dyDescent="0.3">
      <c r="C19" s="44" t="s">
        <v>46</v>
      </c>
      <c r="D19" s="42"/>
      <c r="E19" s="42"/>
      <c r="F19" s="42"/>
      <c r="G19" s="42">
        <v>3</v>
      </c>
      <c r="H19" s="42">
        <v>4</v>
      </c>
      <c r="I19" s="42">
        <v>2</v>
      </c>
      <c r="J19" s="42">
        <v>9</v>
      </c>
      <c r="K19" s="42">
        <v>5</v>
      </c>
      <c r="L19" s="42">
        <v>11</v>
      </c>
      <c r="M19" s="42">
        <v>3</v>
      </c>
      <c r="N19" s="42">
        <v>7</v>
      </c>
      <c r="O19" s="42">
        <v>5</v>
      </c>
      <c r="P19" s="42">
        <v>6</v>
      </c>
      <c r="Q19" s="42">
        <v>5</v>
      </c>
      <c r="R19" s="42">
        <v>12</v>
      </c>
      <c r="S19" s="42">
        <v>9</v>
      </c>
    </row>
    <row r="20" spans="3:19" x14ac:dyDescent="0.25">
      <c r="C20" s="17"/>
    </row>
    <row r="21" spans="3:19" x14ac:dyDescent="0.25">
      <c r="C21" s="47" t="s">
        <v>78</v>
      </c>
    </row>
    <row r="22" spans="3:19" x14ac:dyDescent="0.25">
      <c r="C22" s="45" t="s">
        <v>91</v>
      </c>
    </row>
    <row r="23" spans="3:19" x14ac:dyDescent="0.25">
      <c r="C23" s="47" t="s">
        <v>70</v>
      </c>
    </row>
  </sheetData>
  <mergeCells count="2">
    <mergeCell ref="G2:L2"/>
    <mergeCell ref="G3:L3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C2:S23"/>
  <sheetViews>
    <sheetView showGridLines="0" showZeros="0" zoomScaleNormal="100" workbookViewId="0">
      <selection activeCell="V44" sqref="V44"/>
    </sheetView>
  </sheetViews>
  <sheetFormatPr baseColWidth="10" defaultColWidth="11.42578125" defaultRowHeight="15" x14ac:dyDescent="0.25"/>
  <cols>
    <col min="1" max="1" width="1.85546875" style="15" customWidth="1"/>
    <col min="2" max="2" width="3.28515625" style="15" customWidth="1"/>
    <col min="3" max="3" width="10.7109375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19" x14ac:dyDescent="0.25">
      <c r="E2" s="84"/>
      <c r="F2" s="84"/>
      <c r="G2" s="103" t="s">
        <v>146</v>
      </c>
      <c r="H2" s="103"/>
      <c r="I2" s="103"/>
      <c r="J2" s="103"/>
      <c r="K2" s="103"/>
      <c r="L2" s="103"/>
    </row>
    <row r="3" spans="3:19" x14ac:dyDescent="0.25">
      <c r="C3" s="16"/>
      <c r="E3" s="84"/>
      <c r="F3" s="84"/>
      <c r="G3" s="103" t="s">
        <v>172</v>
      </c>
      <c r="H3" s="103"/>
      <c r="I3" s="103"/>
      <c r="J3" s="103"/>
      <c r="K3" s="103"/>
      <c r="L3" s="103"/>
    </row>
    <row r="4" spans="3:19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 t="s">
        <v>103</v>
      </c>
      <c r="S5" s="32" t="s">
        <v>144</v>
      </c>
    </row>
    <row r="6" spans="3:19" ht="16.5" thickTop="1" thickBot="1" x14ac:dyDescent="0.3">
      <c r="C6" s="31" t="s">
        <v>33</v>
      </c>
      <c r="D6" s="39">
        <v>5</v>
      </c>
      <c r="E6" s="39">
        <v>4</v>
      </c>
      <c r="F6" s="39">
        <v>3</v>
      </c>
      <c r="G6" s="39">
        <v>5</v>
      </c>
      <c r="H6" s="39">
        <v>2</v>
      </c>
      <c r="I6" s="39">
        <v>4</v>
      </c>
      <c r="J6" s="39">
        <v>7</v>
      </c>
      <c r="K6" s="39">
        <v>4</v>
      </c>
      <c r="L6" s="39">
        <v>6</v>
      </c>
      <c r="M6" s="39">
        <v>5</v>
      </c>
      <c r="N6" s="39">
        <v>9</v>
      </c>
      <c r="O6" s="39">
        <v>10</v>
      </c>
      <c r="P6" s="39">
        <v>3</v>
      </c>
      <c r="Q6" s="39">
        <v>7</v>
      </c>
      <c r="R6" s="39">
        <v>4</v>
      </c>
      <c r="S6" s="39">
        <v>7</v>
      </c>
    </row>
    <row r="7" spans="3:19" ht="16.5" thickTop="1" thickBot="1" x14ac:dyDescent="0.3">
      <c r="C7" s="31" t="s">
        <v>34</v>
      </c>
      <c r="D7" s="40">
        <v>10</v>
      </c>
      <c r="E7" s="40">
        <v>6</v>
      </c>
      <c r="F7" s="40">
        <v>9</v>
      </c>
      <c r="G7" s="40">
        <v>3</v>
      </c>
      <c r="H7" s="40">
        <v>7</v>
      </c>
      <c r="I7" s="40">
        <v>5</v>
      </c>
      <c r="J7" s="40">
        <v>9</v>
      </c>
      <c r="K7" s="40">
        <v>9</v>
      </c>
      <c r="L7" s="40">
        <v>5</v>
      </c>
      <c r="M7" s="40">
        <v>6</v>
      </c>
      <c r="N7" s="40">
        <v>5</v>
      </c>
      <c r="O7" s="40">
        <v>5</v>
      </c>
      <c r="P7" s="39">
        <v>3</v>
      </c>
      <c r="Q7" s="39">
        <v>3</v>
      </c>
      <c r="R7" s="39">
        <v>2</v>
      </c>
      <c r="S7" s="39">
        <v>7</v>
      </c>
    </row>
    <row r="8" spans="3:19" ht="16.5" thickTop="1" thickBot="1" x14ac:dyDescent="0.3">
      <c r="C8" s="31" t="s">
        <v>35</v>
      </c>
      <c r="D8" s="40">
        <v>9</v>
      </c>
      <c r="E8" s="40">
        <v>8</v>
      </c>
      <c r="F8" s="40">
        <v>5</v>
      </c>
      <c r="G8" s="40">
        <v>5</v>
      </c>
      <c r="H8" s="40">
        <v>5</v>
      </c>
      <c r="I8" s="40">
        <v>7</v>
      </c>
      <c r="J8" s="40">
        <v>4</v>
      </c>
      <c r="K8" s="40">
        <v>8</v>
      </c>
      <c r="L8" s="40">
        <v>8</v>
      </c>
      <c r="M8" s="40">
        <v>9</v>
      </c>
      <c r="N8" s="40">
        <v>7</v>
      </c>
      <c r="O8" s="40">
        <v>1</v>
      </c>
      <c r="P8" s="39">
        <v>5</v>
      </c>
      <c r="Q8" s="39">
        <v>0</v>
      </c>
      <c r="R8" s="39">
        <v>7</v>
      </c>
      <c r="S8" s="39">
        <v>6</v>
      </c>
    </row>
    <row r="9" spans="3:19" ht="16.5" thickTop="1" thickBot="1" x14ac:dyDescent="0.3">
      <c r="C9" s="31" t="s">
        <v>36</v>
      </c>
      <c r="D9" s="40">
        <v>11</v>
      </c>
      <c r="E9" s="40">
        <v>6</v>
      </c>
      <c r="F9" s="40">
        <v>2</v>
      </c>
      <c r="G9" s="40">
        <v>6</v>
      </c>
      <c r="H9" s="40">
        <v>2</v>
      </c>
      <c r="I9" s="40">
        <v>4</v>
      </c>
      <c r="J9" s="40">
        <v>8</v>
      </c>
      <c r="K9" s="40">
        <v>7</v>
      </c>
      <c r="L9" s="40">
        <v>8</v>
      </c>
      <c r="M9" s="40">
        <v>12</v>
      </c>
      <c r="N9" s="40">
        <v>8</v>
      </c>
      <c r="O9" s="40">
        <v>7</v>
      </c>
      <c r="P9" s="39">
        <v>4</v>
      </c>
      <c r="Q9" s="39">
        <v>6</v>
      </c>
      <c r="R9" s="39">
        <v>3</v>
      </c>
      <c r="S9" s="39">
        <v>12</v>
      </c>
    </row>
    <row r="10" spans="3:19" ht="16.5" thickTop="1" thickBot="1" x14ac:dyDescent="0.3">
      <c r="C10" s="31" t="s">
        <v>37</v>
      </c>
      <c r="D10" s="40">
        <v>6</v>
      </c>
      <c r="E10" s="40">
        <v>8</v>
      </c>
      <c r="F10" s="40">
        <v>2</v>
      </c>
      <c r="G10" s="40">
        <v>14</v>
      </c>
      <c r="H10" s="40">
        <v>11</v>
      </c>
      <c r="I10" s="40">
        <v>4</v>
      </c>
      <c r="J10" s="40">
        <v>7</v>
      </c>
      <c r="K10" s="40">
        <v>6</v>
      </c>
      <c r="L10" s="40">
        <v>8</v>
      </c>
      <c r="M10" s="40">
        <v>7</v>
      </c>
      <c r="N10" s="40">
        <v>7</v>
      </c>
      <c r="O10" s="40">
        <v>3</v>
      </c>
      <c r="P10" s="39">
        <v>8</v>
      </c>
      <c r="Q10" s="39">
        <v>3</v>
      </c>
      <c r="R10" s="39">
        <v>6</v>
      </c>
      <c r="S10" s="39">
        <v>5</v>
      </c>
    </row>
    <row r="11" spans="3:19" ht="16.5" thickTop="1" thickBot="1" x14ac:dyDescent="0.3">
      <c r="C11" s="31" t="s">
        <v>38</v>
      </c>
      <c r="D11" s="40">
        <v>15</v>
      </c>
      <c r="E11" s="40">
        <v>8</v>
      </c>
      <c r="F11" s="40">
        <v>7</v>
      </c>
      <c r="G11" s="40">
        <v>6</v>
      </c>
      <c r="H11" s="40">
        <v>2</v>
      </c>
      <c r="I11" s="40">
        <v>7</v>
      </c>
      <c r="J11" s="40">
        <v>8</v>
      </c>
      <c r="K11" s="40">
        <v>8</v>
      </c>
      <c r="L11" s="40">
        <v>11</v>
      </c>
      <c r="M11" s="40">
        <v>11</v>
      </c>
      <c r="N11" s="40">
        <v>8</v>
      </c>
      <c r="O11" s="40">
        <v>5</v>
      </c>
      <c r="P11" s="39">
        <v>8</v>
      </c>
      <c r="Q11" s="39">
        <v>13</v>
      </c>
      <c r="R11" s="39">
        <v>7</v>
      </c>
      <c r="S11" s="39">
        <v>5</v>
      </c>
    </row>
    <row r="12" spans="3:19" ht="16.5" thickTop="1" thickBot="1" x14ac:dyDescent="0.3">
      <c r="C12" s="31" t="s">
        <v>39</v>
      </c>
      <c r="D12" s="40">
        <v>9</v>
      </c>
      <c r="E12" s="40">
        <v>10</v>
      </c>
      <c r="F12" s="40">
        <v>6</v>
      </c>
      <c r="G12" s="40">
        <v>12</v>
      </c>
      <c r="H12" s="40">
        <v>5</v>
      </c>
      <c r="I12" s="40">
        <v>8</v>
      </c>
      <c r="J12" s="40">
        <v>9</v>
      </c>
      <c r="K12" s="40">
        <v>7</v>
      </c>
      <c r="L12" s="40">
        <v>9</v>
      </c>
      <c r="M12" s="40">
        <v>6</v>
      </c>
      <c r="N12" s="40">
        <v>10</v>
      </c>
      <c r="O12" s="40">
        <v>4</v>
      </c>
      <c r="P12" s="39">
        <v>3</v>
      </c>
      <c r="Q12" s="39">
        <v>9</v>
      </c>
      <c r="R12" s="39">
        <v>1</v>
      </c>
      <c r="S12" s="39">
        <v>6</v>
      </c>
    </row>
    <row r="13" spans="3:19" ht="16.5" thickTop="1" thickBot="1" x14ac:dyDescent="0.3">
      <c r="C13" s="31" t="s">
        <v>40</v>
      </c>
      <c r="D13" s="40">
        <v>6</v>
      </c>
      <c r="E13" s="40">
        <v>5</v>
      </c>
      <c r="F13" s="40">
        <v>14</v>
      </c>
      <c r="G13" s="40">
        <v>3</v>
      </c>
      <c r="H13" s="40">
        <v>3</v>
      </c>
      <c r="I13" s="40">
        <v>4</v>
      </c>
      <c r="J13" s="40">
        <v>6</v>
      </c>
      <c r="K13" s="40">
        <v>8</v>
      </c>
      <c r="L13" s="40">
        <v>2</v>
      </c>
      <c r="M13" s="40">
        <v>11</v>
      </c>
      <c r="N13" s="40">
        <v>2</v>
      </c>
      <c r="O13" s="40">
        <v>3</v>
      </c>
      <c r="P13" s="39">
        <v>4</v>
      </c>
      <c r="Q13" s="39">
        <v>10</v>
      </c>
      <c r="R13" s="39">
        <v>3</v>
      </c>
      <c r="S13" s="39">
        <v>2</v>
      </c>
    </row>
    <row r="14" spans="3:19" ht="16.5" thickTop="1" thickBot="1" x14ac:dyDescent="0.3">
      <c r="C14" s="31" t="s">
        <v>41</v>
      </c>
      <c r="D14" s="40">
        <v>6</v>
      </c>
      <c r="E14" s="40">
        <v>8</v>
      </c>
      <c r="F14" s="40">
        <v>5</v>
      </c>
      <c r="G14" s="40">
        <v>7</v>
      </c>
      <c r="H14" s="40">
        <v>7</v>
      </c>
      <c r="I14" s="40">
        <v>1</v>
      </c>
      <c r="J14" s="40">
        <v>4</v>
      </c>
      <c r="K14" s="40">
        <v>6</v>
      </c>
      <c r="L14" s="40">
        <v>6</v>
      </c>
      <c r="M14" s="40">
        <v>10</v>
      </c>
      <c r="N14" s="40">
        <v>8</v>
      </c>
      <c r="O14" s="40">
        <v>4</v>
      </c>
      <c r="P14" s="39">
        <v>4</v>
      </c>
      <c r="Q14" s="39">
        <v>4</v>
      </c>
      <c r="R14" s="39">
        <v>4</v>
      </c>
      <c r="S14" s="39">
        <v>5</v>
      </c>
    </row>
    <row r="15" spans="3:19" ht="16.5" thickTop="1" thickBot="1" x14ac:dyDescent="0.3">
      <c r="C15" s="31" t="s">
        <v>42</v>
      </c>
      <c r="D15" s="40">
        <v>18</v>
      </c>
      <c r="E15" s="40">
        <v>5</v>
      </c>
      <c r="F15" s="40">
        <v>6</v>
      </c>
      <c r="G15" s="40">
        <v>5</v>
      </c>
      <c r="H15" s="40">
        <v>12</v>
      </c>
      <c r="I15" s="40">
        <v>6</v>
      </c>
      <c r="J15" s="40">
        <v>5</v>
      </c>
      <c r="K15" s="40">
        <v>12</v>
      </c>
      <c r="L15" s="40">
        <v>7</v>
      </c>
      <c r="M15" s="40">
        <v>6</v>
      </c>
      <c r="N15" s="40">
        <v>10</v>
      </c>
      <c r="O15" s="40">
        <v>4</v>
      </c>
      <c r="P15" s="39">
        <v>3</v>
      </c>
      <c r="Q15" s="39">
        <v>3</v>
      </c>
      <c r="R15" s="39">
        <v>7</v>
      </c>
      <c r="S15" s="39">
        <v>7</v>
      </c>
    </row>
    <row r="16" spans="3:19" ht="16.5" thickTop="1" thickBot="1" x14ac:dyDescent="0.3">
      <c r="C16" s="31" t="s">
        <v>43</v>
      </c>
      <c r="D16" s="40">
        <v>5</v>
      </c>
      <c r="E16" s="40">
        <v>6</v>
      </c>
      <c r="F16" s="40">
        <v>5</v>
      </c>
      <c r="G16" s="40">
        <v>4</v>
      </c>
      <c r="H16" s="40">
        <v>2</v>
      </c>
      <c r="I16" s="40">
        <v>5</v>
      </c>
      <c r="J16" s="40">
        <v>6</v>
      </c>
      <c r="K16" s="40">
        <v>5</v>
      </c>
      <c r="L16" s="40">
        <v>6</v>
      </c>
      <c r="M16" s="40">
        <v>4</v>
      </c>
      <c r="N16" s="40">
        <v>1</v>
      </c>
      <c r="O16" s="40">
        <v>0</v>
      </c>
      <c r="P16" s="39">
        <v>4</v>
      </c>
      <c r="Q16" s="39">
        <v>14</v>
      </c>
      <c r="R16" s="39">
        <v>7</v>
      </c>
      <c r="S16" s="39">
        <v>4</v>
      </c>
    </row>
    <row r="17" spans="3:19" ht="16.5" thickTop="1" thickBot="1" x14ac:dyDescent="0.3">
      <c r="C17" s="31" t="s">
        <v>44</v>
      </c>
      <c r="D17" s="40">
        <v>6</v>
      </c>
      <c r="E17" s="40">
        <v>5</v>
      </c>
      <c r="F17" s="40">
        <v>1</v>
      </c>
      <c r="G17" s="40">
        <v>2</v>
      </c>
      <c r="H17" s="40">
        <v>2</v>
      </c>
      <c r="I17" s="40">
        <v>3</v>
      </c>
      <c r="J17" s="40">
        <v>8</v>
      </c>
      <c r="K17" s="40">
        <v>9</v>
      </c>
      <c r="L17" s="40">
        <v>5</v>
      </c>
      <c r="M17" s="40">
        <v>4</v>
      </c>
      <c r="N17" s="40">
        <v>4</v>
      </c>
      <c r="O17" s="40">
        <v>4</v>
      </c>
      <c r="P17" s="39">
        <v>4</v>
      </c>
      <c r="Q17" s="39">
        <v>4</v>
      </c>
      <c r="R17" s="39">
        <v>4</v>
      </c>
      <c r="S17" s="39">
        <v>0</v>
      </c>
    </row>
    <row r="18" spans="3:19" ht="16.5" thickTop="1" thickBot="1" x14ac:dyDescent="0.3">
      <c r="C18" s="31" t="s">
        <v>45</v>
      </c>
      <c r="D18" s="41">
        <v>106</v>
      </c>
      <c r="E18" s="41">
        <v>79</v>
      </c>
      <c r="F18" s="41">
        <v>65</v>
      </c>
      <c r="G18" s="41">
        <v>72</v>
      </c>
      <c r="H18" s="41">
        <v>60</v>
      </c>
      <c r="I18" s="41">
        <v>58</v>
      </c>
      <c r="J18" s="41">
        <v>81</v>
      </c>
      <c r="K18" s="41">
        <v>89</v>
      </c>
      <c r="L18" s="41">
        <v>81</v>
      </c>
      <c r="M18" s="41">
        <v>91</v>
      </c>
      <c r="N18" s="41">
        <v>79</v>
      </c>
      <c r="O18" s="41">
        <v>50</v>
      </c>
      <c r="P18" s="41">
        <v>53</v>
      </c>
      <c r="Q18" s="41">
        <v>76</v>
      </c>
      <c r="R18" s="41">
        <v>55</v>
      </c>
      <c r="S18" s="41">
        <v>66</v>
      </c>
    </row>
    <row r="19" spans="3:19" ht="16.5" thickTop="1" thickBot="1" x14ac:dyDescent="0.3">
      <c r="C19" s="44" t="s">
        <v>46</v>
      </c>
      <c r="D19" s="42"/>
      <c r="E19" s="42"/>
      <c r="F19" s="42"/>
      <c r="G19" s="42">
        <v>72</v>
      </c>
      <c r="H19" s="42">
        <v>60</v>
      </c>
      <c r="I19" s="42">
        <v>58</v>
      </c>
      <c r="J19" s="42">
        <v>81</v>
      </c>
      <c r="K19" s="42">
        <v>89</v>
      </c>
      <c r="L19" s="42">
        <v>81</v>
      </c>
      <c r="M19" s="42">
        <v>91</v>
      </c>
      <c r="N19" s="42">
        <v>79</v>
      </c>
      <c r="O19" s="42">
        <v>50</v>
      </c>
      <c r="P19" s="42">
        <v>53</v>
      </c>
      <c r="Q19" s="42">
        <v>76</v>
      </c>
      <c r="R19" s="42">
        <v>55</v>
      </c>
      <c r="S19" s="42">
        <v>66</v>
      </c>
    </row>
    <row r="20" spans="3:19" x14ac:dyDescent="0.25">
      <c r="C20" s="17"/>
    </row>
    <row r="21" spans="3:19" x14ac:dyDescent="0.25">
      <c r="C21" s="47" t="s">
        <v>80</v>
      </c>
    </row>
    <row r="22" spans="3:19" x14ac:dyDescent="0.25">
      <c r="C22" s="45" t="s">
        <v>91</v>
      </c>
    </row>
    <row r="23" spans="3:19" x14ac:dyDescent="0.25">
      <c r="C23" s="47" t="s">
        <v>68</v>
      </c>
    </row>
  </sheetData>
  <mergeCells count="2">
    <mergeCell ref="G2:L2"/>
    <mergeCell ref="G3:L3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2:S23"/>
  <sheetViews>
    <sheetView showGridLines="0" showZeros="0" zoomScaleNormal="100" workbookViewId="0">
      <selection activeCell="T25" sqref="T25"/>
    </sheetView>
  </sheetViews>
  <sheetFormatPr baseColWidth="10" defaultColWidth="11.42578125" defaultRowHeight="15" x14ac:dyDescent="0.25"/>
  <cols>
    <col min="1" max="1" width="1.85546875" style="15" customWidth="1"/>
    <col min="2" max="2" width="4.140625" style="15" customWidth="1"/>
    <col min="3" max="3" width="12.42578125" style="15" customWidth="1"/>
    <col min="4" max="6" width="10.7109375" style="15" hidden="1" customWidth="1"/>
    <col min="7" max="12" width="10.7109375" style="15" customWidth="1"/>
    <col min="13" max="16384" width="11.42578125" style="15"/>
  </cols>
  <sheetData>
    <row r="2" spans="3:19" x14ac:dyDescent="0.25">
      <c r="E2" s="84"/>
      <c r="F2" s="84"/>
      <c r="G2" s="103" t="s">
        <v>148</v>
      </c>
      <c r="H2" s="103"/>
      <c r="I2" s="103"/>
      <c r="J2" s="103"/>
      <c r="K2" s="103"/>
      <c r="L2" s="103"/>
    </row>
    <row r="3" spans="3:19" x14ac:dyDescent="0.25">
      <c r="C3" s="16"/>
      <c r="E3" s="84"/>
      <c r="F3" s="84"/>
      <c r="G3" s="103" t="s">
        <v>172</v>
      </c>
      <c r="H3" s="103"/>
      <c r="I3" s="103"/>
      <c r="J3" s="103"/>
      <c r="K3" s="103"/>
      <c r="L3" s="103"/>
    </row>
    <row r="4" spans="3:19" ht="15.75" thickBot="1" x14ac:dyDescent="0.35"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</row>
    <row r="5" spans="3:19" s="16" customFormat="1" ht="16.5" thickTop="1" thickBot="1" x14ac:dyDescent="0.3">
      <c r="D5" s="32">
        <v>2009</v>
      </c>
      <c r="E5" s="32">
        <v>2010</v>
      </c>
      <c r="F5" s="32">
        <v>2011</v>
      </c>
      <c r="G5" s="32">
        <v>2012</v>
      </c>
      <c r="H5" s="32">
        <v>2013</v>
      </c>
      <c r="I5" s="32">
        <v>2014</v>
      </c>
      <c r="J5" s="32">
        <v>2015</v>
      </c>
      <c r="K5" s="32">
        <v>2016</v>
      </c>
      <c r="L5" s="32">
        <v>2017</v>
      </c>
      <c r="M5" s="32">
        <v>2018</v>
      </c>
      <c r="N5" s="32">
        <v>2019</v>
      </c>
      <c r="O5" s="32">
        <v>2020</v>
      </c>
      <c r="P5" s="32">
        <v>2021</v>
      </c>
      <c r="Q5" s="32">
        <v>2022</v>
      </c>
      <c r="R5" s="32" t="s">
        <v>103</v>
      </c>
      <c r="S5" s="32" t="s">
        <v>144</v>
      </c>
    </row>
    <row r="6" spans="3:19" ht="16.5" thickTop="1" thickBot="1" x14ac:dyDescent="0.3">
      <c r="C6" s="31" t="s">
        <v>33</v>
      </c>
      <c r="D6" s="39">
        <v>0</v>
      </c>
      <c r="E6" s="39">
        <v>0</v>
      </c>
      <c r="F6" s="39">
        <v>0</v>
      </c>
      <c r="G6" s="39">
        <v>1</v>
      </c>
      <c r="H6" s="39">
        <v>0</v>
      </c>
      <c r="I6" s="39">
        <v>0</v>
      </c>
      <c r="J6" s="39">
        <v>0</v>
      </c>
      <c r="K6" s="39">
        <v>0</v>
      </c>
      <c r="L6" s="39">
        <v>1</v>
      </c>
      <c r="M6" s="39">
        <v>0</v>
      </c>
      <c r="N6" s="39">
        <v>0</v>
      </c>
      <c r="O6" s="39">
        <v>0</v>
      </c>
      <c r="P6" s="39">
        <v>0</v>
      </c>
      <c r="Q6" s="39">
        <v>0</v>
      </c>
      <c r="R6" s="39">
        <v>1</v>
      </c>
      <c r="S6" s="39">
        <v>0</v>
      </c>
    </row>
    <row r="7" spans="3:19" ht="16.5" thickTop="1" thickBot="1" x14ac:dyDescent="0.3">
      <c r="C7" s="31" t="s">
        <v>34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0</v>
      </c>
      <c r="J7" s="40">
        <v>0</v>
      </c>
      <c r="K7" s="40">
        <v>0</v>
      </c>
      <c r="L7" s="40">
        <v>0</v>
      </c>
      <c r="M7" s="40">
        <v>1</v>
      </c>
      <c r="N7" s="40">
        <v>0</v>
      </c>
      <c r="O7" s="40">
        <v>0</v>
      </c>
      <c r="P7" s="39">
        <v>1</v>
      </c>
      <c r="Q7" s="39">
        <v>0</v>
      </c>
      <c r="R7" s="39">
        <v>0</v>
      </c>
      <c r="S7" s="39">
        <v>0</v>
      </c>
    </row>
    <row r="8" spans="3:19" ht="16.5" thickTop="1" thickBot="1" x14ac:dyDescent="0.3">
      <c r="C8" s="31" t="s">
        <v>35</v>
      </c>
      <c r="D8" s="40">
        <v>1</v>
      </c>
      <c r="E8" s="40">
        <v>1</v>
      </c>
      <c r="F8" s="40">
        <v>1</v>
      </c>
      <c r="G8" s="40">
        <v>0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1</v>
      </c>
      <c r="N8" s="40">
        <v>0</v>
      </c>
      <c r="O8" s="40">
        <v>0</v>
      </c>
      <c r="P8" s="39">
        <v>0</v>
      </c>
      <c r="Q8" s="39">
        <v>0</v>
      </c>
      <c r="R8" s="39">
        <v>0</v>
      </c>
      <c r="S8" s="39">
        <v>0</v>
      </c>
    </row>
    <row r="9" spans="3:19" ht="16.5" thickTop="1" thickBot="1" x14ac:dyDescent="0.3">
      <c r="C9" s="31" t="s">
        <v>36</v>
      </c>
      <c r="D9" s="40">
        <v>0</v>
      </c>
      <c r="E9" s="40">
        <v>0</v>
      </c>
      <c r="F9" s="40">
        <v>0</v>
      </c>
      <c r="G9" s="40">
        <v>0</v>
      </c>
      <c r="H9" s="40">
        <v>1</v>
      </c>
      <c r="I9" s="40">
        <v>1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40">
        <v>0</v>
      </c>
      <c r="P9" s="39">
        <v>0</v>
      </c>
      <c r="Q9" s="39">
        <v>0</v>
      </c>
      <c r="R9" s="39">
        <v>0</v>
      </c>
      <c r="S9" s="39">
        <v>0</v>
      </c>
    </row>
    <row r="10" spans="3:19" ht="16.5" thickTop="1" thickBot="1" x14ac:dyDescent="0.3">
      <c r="C10" s="31" t="s">
        <v>37</v>
      </c>
      <c r="D10" s="40">
        <v>0</v>
      </c>
      <c r="E10" s="40">
        <v>1</v>
      </c>
      <c r="F10" s="40">
        <v>0</v>
      </c>
      <c r="G10" s="40">
        <v>1</v>
      </c>
      <c r="H10" s="40">
        <v>0</v>
      </c>
      <c r="I10" s="40">
        <v>0</v>
      </c>
      <c r="J10" s="40">
        <v>1</v>
      </c>
      <c r="K10" s="40">
        <v>0</v>
      </c>
      <c r="L10" s="40">
        <v>0</v>
      </c>
      <c r="M10" s="40">
        <v>0</v>
      </c>
      <c r="N10" s="40">
        <v>0</v>
      </c>
      <c r="O10" s="40">
        <v>0</v>
      </c>
      <c r="P10" s="39">
        <v>0</v>
      </c>
      <c r="Q10" s="39">
        <v>1</v>
      </c>
      <c r="R10" s="39">
        <v>0</v>
      </c>
      <c r="S10" s="39">
        <v>2</v>
      </c>
    </row>
    <row r="11" spans="3:19" ht="16.5" thickTop="1" thickBot="1" x14ac:dyDescent="0.3">
      <c r="C11" s="31" t="s">
        <v>38</v>
      </c>
      <c r="D11" s="40">
        <v>1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39">
        <v>0</v>
      </c>
      <c r="Q11" s="39">
        <v>1</v>
      </c>
      <c r="R11" s="39">
        <v>0</v>
      </c>
      <c r="S11" s="39">
        <v>0</v>
      </c>
    </row>
    <row r="12" spans="3:19" ht="16.5" thickTop="1" thickBot="1" x14ac:dyDescent="0.3">
      <c r="C12" s="31" t="s">
        <v>39</v>
      </c>
      <c r="D12" s="40">
        <v>0</v>
      </c>
      <c r="E12" s="40">
        <v>1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1</v>
      </c>
      <c r="M12" s="40">
        <v>0</v>
      </c>
      <c r="N12" s="40">
        <v>0</v>
      </c>
      <c r="O12" s="40">
        <v>0</v>
      </c>
      <c r="P12" s="39">
        <v>0</v>
      </c>
      <c r="Q12" s="39">
        <v>0</v>
      </c>
      <c r="R12" s="39">
        <v>0</v>
      </c>
      <c r="S12" s="39">
        <v>1</v>
      </c>
    </row>
    <row r="13" spans="3:19" ht="16.5" thickTop="1" thickBot="1" x14ac:dyDescent="0.3">
      <c r="C13" s="31" t="s">
        <v>40</v>
      </c>
      <c r="D13" s="40">
        <v>1</v>
      </c>
      <c r="E13" s="40">
        <v>1</v>
      </c>
      <c r="F13" s="40">
        <v>0</v>
      </c>
      <c r="G13" s="40">
        <v>0</v>
      </c>
      <c r="H13" s="40">
        <v>0</v>
      </c>
      <c r="I13" s="40">
        <v>0</v>
      </c>
      <c r="J13" s="40">
        <v>1</v>
      </c>
      <c r="K13" s="40">
        <v>2</v>
      </c>
      <c r="L13" s="40">
        <v>2</v>
      </c>
      <c r="M13" s="40">
        <v>0</v>
      </c>
      <c r="N13" s="40">
        <v>1</v>
      </c>
      <c r="O13" s="40">
        <v>0</v>
      </c>
      <c r="P13" s="39">
        <v>0</v>
      </c>
      <c r="Q13" s="39">
        <v>0</v>
      </c>
      <c r="R13" s="39">
        <v>1</v>
      </c>
      <c r="S13" s="39">
        <v>0</v>
      </c>
    </row>
    <row r="14" spans="3:19" ht="16.5" thickTop="1" thickBot="1" x14ac:dyDescent="0.3">
      <c r="C14" s="31" t="s">
        <v>41</v>
      </c>
      <c r="D14" s="40">
        <v>1</v>
      </c>
      <c r="E14" s="40">
        <v>0</v>
      </c>
      <c r="F14" s="40">
        <v>0</v>
      </c>
      <c r="G14" s="40">
        <v>0</v>
      </c>
      <c r="H14" s="40">
        <v>0</v>
      </c>
      <c r="I14" s="40">
        <v>0</v>
      </c>
      <c r="J14" s="40">
        <v>2</v>
      </c>
      <c r="K14" s="40">
        <v>0</v>
      </c>
      <c r="L14" s="40">
        <v>0</v>
      </c>
      <c r="M14" s="40">
        <v>0</v>
      </c>
      <c r="N14" s="40">
        <v>0</v>
      </c>
      <c r="O14" s="40">
        <v>0</v>
      </c>
      <c r="P14" s="39">
        <v>2</v>
      </c>
      <c r="Q14" s="39">
        <v>1</v>
      </c>
      <c r="R14" s="39">
        <v>1</v>
      </c>
      <c r="S14" s="39">
        <v>0</v>
      </c>
    </row>
    <row r="15" spans="3:19" ht="16.5" thickTop="1" thickBot="1" x14ac:dyDescent="0.3">
      <c r="C15" s="31" t="s">
        <v>42</v>
      </c>
      <c r="D15" s="40">
        <v>0</v>
      </c>
      <c r="E15" s="40">
        <v>0</v>
      </c>
      <c r="F15" s="40">
        <v>1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0">
        <v>0</v>
      </c>
      <c r="N15" s="40">
        <v>0</v>
      </c>
      <c r="O15" s="40">
        <v>1</v>
      </c>
      <c r="P15" s="39">
        <v>0</v>
      </c>
      <c r="Q15" s="39">
        <v>0</v>
      </c>
      <c r="R15" s="39">
        <v>0</v>
      </c>
      <c r="S15" s="39">
        <v>0</v>
      </c>
    </row>
    <row r="16" spans="3:19" ht="16.5" thickTop="1" thickBot="1" x14ac:dyDescent="0.3">
      <c r="C16" s="31" t="s">
        <v>43</v>
      </c>
      <c r="D16" s="40">
        <v>0</v>
      </c>
      <c r="E16" s="40">
        <v>0</v>
      </c>
      <c r="F16" s="40">
        <v>1</v>
      </c>
      <c r="G16" s="40">
        <v>0</v>
      </c>
      <c r="H16" s="40">
        <v>0</v>
      </c>
      <c r="I16" s="40">
        <v>0</v>
      </c>
      <c r="J16" s="40">
        <v>1</v>
      </c>
      <c r="K16" s="40">
        <v>0</v>
      </c>
      <c r="L16" s="40">
        <v>0</v>
      </c>
      <c r="M16" s="40">
        <v>0</v>
      </c>
      <c r="N16" s="40">
        <v>0</v>
      </c>
      <c r="O16" s="40">
        <v>0</v>
      </c>
      <c r="P16" s="39">
        <v>0</v>
      </c>
      <c r="Q16" s="39">
        <v>1</v>
      </c>
      <c r="R16" s="39">
        <v>0</v>
      </c>
      <c r="S16" s="39">
        <v>1</v>
      </c>
    </row>
    <row r="17" spans="3:19" ht="16.5" thickTop="1" thickBot="1" x14ac:dyDescent="0.3">
      <c r="C17" s="31" t="s">
        <v>44</v>
      </c>
      <c r="D17" s="40">
        <v>1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1</v>
      </c>
      <c r="M17" s="40">
        <v>0</v>
      </c>
      <c r="N17" s="40">
        <v>0</v>
      </c>
      <c r="O17" s="40">
        <v>0</v>
      </c>
      <c r="P17" s="39">
        <v>0</v>
      </c>
      <c r="Q17" s="39">
        <v>0</v>
      </c>
      <c r="R17" s="39">
        <v>0</v>
      </c>
      <c r="S17" s="39">
        <v>0</v>
      </c>
    </row>
    <row r="18" spans="3:19" ht="16.5" thickTop="1" thickBot="1" x14ac:dyDescent="0.3">
      <c r="C18" s="31" t="s">
        <v>45</v>
      </c>
      <c r="D18" s="41">
        <v>5</v>
      </c>
      <c r="E18" s="41">
        <v>4</v>
      </c>
      <c r="F18" s="41">
        <v>3</v>
      </c>
      <c r="G18" s="41">
        <v>2</v>
      </c>
      <c r="H18" s="41">
        <v>1</v>
      </c>
      <c r="I18" s="41">
        <v>1</v>
      </c>
      <c r="J18" s="41">
        <v>5</v>
      </c>
      <c r="K18" s="41">
        <v>2</v>
      </c>
      <c r="L18" s="41">
        <v>5</v>
      </c>
      <c r="M18" s="41">
        <v>2</v>
      </c>
      <c r="N18" s="41">
        <v>1</v>
      </c>
      <c r="O18" s="41">
        <v>1</v>
      </c>
      <c r="P18" s="41">
        <v>3</v>
      </c>
      <c r="Q18" s="41">
        <v>4</v>
      </c>
      <c r="R18" s="41">
        <v>3</v>
      </c>
      <c r="S18" s="41">
        <v>4</v>
      </c>
    </row>
    <row r="19" spans="3:19" ht="16.5" thickTop="1" thickBot="1" x14ac:dyDescent="0.3">
      <c r="C19" s="44" t="s">
        <v>46</v>
      </c>
      <c r="D19" s="42"/>
      <c r="E19" s="42"/>
      <c r="F19" s="42"/>
      <c r="G19" s="42">
        <v>2</v>
      </c>
      <c r="H19" s="42">
        <v>1</v>
      </c>
      <c r="I19" s="42">
        <v>1</v>
      </c>
      <c r="J19" s="42">
        <v>5</v>
      </c>
      <c r="K19" s="42">
        <v>2</v>
      </c>
      <c r="L19" s="42">
        <v>5</v>
      </c>
      <c r="M19" s="42">
        <v>2</v>
      </c>
      <c r="N19" s="42">
        <v>1</v>
      </c>
      <c r="O19" s="42">
        <v>1</v>
      </c>
      <c r="P19" s="42">
        <v>3</v>
      </c>
      <c r="Q19" s="42">
        <v>4</v>
      </c>
      <c r="R19" s="42">
        <v>3</v>
      </c>
      <c r="S19" s="42">
        <v>4</v>
      </c>
    </row>
    <row r="20" spans="3:19" x14ac:dyDescent="0.25">
      <c r="C20" s="17"/>
    </row>
    <row r="21" spans="3:19" x14ac:dyDescent="0.25">
      <c r="C21" s="47" t="s">
        <v>80</v>
      </c>
    </row>
    <row r="22" spans="3:19" x14ac:dyDescent="0.25">
      <c r="C22" s="45" t="s">
        <v>91</v>
      </c>
    </row>
    <row r="23" spans="3:19" x14ac:dyDescent="0.25">
      <c r="C23" s="47" t="s">
        <v>68</v>
      </c>
    </row>
  </sheetData>
  <mergeCells count="2">
    <mergeCell ref="G2:L2"/>
    <mergeCell ref="G3:L3"/>
  </mergeCells>
  <pageMargins left="0" right="0" top="0" bottom="0.59055118110236227" header="0" footer="0"/>
  <pageSetup paperSize="9" orientation="landscape" r:id="rId1"/>
  <rowBreaks count="1" manualBreakCount="1">
    <brk id="2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37</vt:i4>
      </vt:variant>
    </vt:vector>
  </HeadingPairs>
  <TitlesOfParts>
    <vt:vector size="37" baseType="lpstr">
      <vt:lpstr>Índex</vt:lpstr>
      <vt:lpstr>TOTAL</vt:lpstr>
      <vt:lpstr>IND_TOTAL</vt:lpstr>
      <vt:lpstr>TOTAL sense aut.</vt:lpstr>
      <vt:lpstr>IND_TOTAL sense aut.</vt:lpstr>
      <vt:lpstr>GREUS</vt:lpstr>
      <vt:lpstr>MORTAL</vt:lpstr>
      <vt:lpstr>greus AT</vt:lpstr>
      <vt:lpstr>mortals AT</vt:lpstr>
      <vt:lpstr>mall</vt:lpstr>
      <vt:lpstr>IND_MALL</vt:lpstr>
      <vt:lpstr>men</vt:lpstr>
      <vt:lpstr>IND_MEN</vt:lpstr>
      <vt:lpstr>eiv</vt:lpstr>
      <vt:lpstr>IND_EIV</vt:lpstr>
      <vt:lpstr>form</vt:lpstr>
      <vt:lpstr>IND_FOR</vt:lpstr>
      <vt:lpstr>agr</vt:lpstr>
      <vt:lpstr>ind_agr</vt:lpstr>
      <vt:lpstr>ind</vt:lpstr>
      <vt:lpstr>ind_ind</vt:lpstr>
      <vt:lpstr>cons</vt:lpstr>
      <vt:lpstr>ind_cons</vt:lpstr>
      <vt:lpstr>ser</vt:lpstr>
      <vt:lpstr>ind_ser</vt:lpstr>
      <vt:lpstr>hos</vt:lpstr>
      <vt:lpstr>ind_hos</vt:lpstr>
      <vt:lpstr>II</vt:lpstr>
      <vt:lpstr>ind-II</vt:lpstr>
      <vt:lpstr>tra</vt:lpstr>
      <vt:lpstr>ind-tra</vt:lpstr>
      <vt:lpstr>CI</vt:lpstr>
      <vt:lpstr>ind-ci</vt:lpstr>
      <vt:lpstr>autònoms</vt:lpstr>
      <vt:lpstr>ind-aut</vt:lpstr>
      <vt:lpstr>Afil.conting.TODOS REG.</vt:lpstr>
      <vt:lpstr>Afil.total RÉG.GRAL.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u92511</dc:creator>
  <cp:lastModifiedBy>Luisa Garcia Garcia</cp:lastModifiedBy>
  <cp:lastPrinted>2020-06-17T06:54:16Z</cp:lastPrinted>
  <dcterms:created xsi:type="dcterms:W3CDTF">2017-12-04T09:39:50Z</dcterms:created>
  <dcterms:modified xsi:type="dcterms:W3CDTF">2025-02-05T14:03:50Z</dcterms:modified>
</cp:coreProperties>
</file>